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1"/>
  </bookViews>
  <sheets>
    <sheet name="ES-briglie" sheetId="1" r:id="rId1"/>
    <sheet name="4" sheetId="2" r:id="rId2"/>
    <sheet name="3" sheetId="3" r:id="rId3"/>
    <sheet name="2" sheetId="4" r:id="rId4"/>
    <sheet name="1" sheetId="5" r:id="rId5"/>
  </sheets>
  <definedNames>
    <definedName name="__123Graph_A" localSheetId="0" hidden="1">'ES-briglie'!$B$61:$R$61</definedName>
    <definedName name="__123Graph_A1" localSheetId="0" hidden="1">'ES-briglie'!$B$32:$BB$32</definedName>
    <definedName name="__123Graph_A2" localSheetId="0" hidden="1">'ES-briglie'!$B$46:$AO$46</definedName>
    <definedName name="__123Graph_A3" localSheetId="0" hidden="1">'ES-briglie'!$B$58:$AQ$58</definedName>
    <definedName name="__123Graph_A4" localSheetId="0" hidden="1">'ES-briglie'!$B$61:$R$61</definedName>
    <definedName name="__123Graph_B" localSheetId="0" hidden="1">'ES-briglie'!$B$62:$AQ$62</definedName>
    <definedName name="__123Graph_B1" localSheetId="0" hidden="1">'ES-briglie'!$B$33:$BB$33</definedName>
    <definedName name="__123Graph_B2" localSheetId="0" hidden="1">'ES-briglie'!$B$47:$AO$47</definedName>
    <definedName name="__123Graph_B3" localSheetId="0" hidden="1">'ES-briglie'!$B$59:$AQ$59</definedName>
    <definedName name="__123Graph_B4" localSheetId="0" hidden="1">'ES-briglie'!$B$62:$AQ$62</definedName>
    <definedName name="__123Graph_C1" localSheetId="0" hidden="1">'ES-briglie'!$B$34:$BB$34</definedName>
    <definedName name="__123Graph_C2" localSheetId="0" hidden="1">'ES-briglie'!$B$48:$AO$48</definedName>
    <definedName name="__123Graph_C3" localSheetId="0" hidden="1">'ES-briglie'!$B$60:$AQ$60</definedName>
    <definedName name="__123Graph_D1" localSheetId="0" hidden="1">'ES-briglie'!$B$35:$BB$35</definedName>
    <definedName name="__123Graph_D2" localSheetId="0" hidden="1">'ES-briglie'!$B$49:$AO$49</definedName>
    <definedName name="__123Graph_D3" localSheetId="0" hidden="1">'ES-briglie'!$B$57:$AQ$57</definedName>
    <definedName name="__123Graph_X" localSheetId="0" hidden="1">'ES-briglie'!$B$55:$AQ$55</definedName>
    <definedName name="__123Graph_X1" localSheetId="0" hidden="1">'ES-briglie'!$B$31:$BB$31</definedName>
    <definedName name="__123Graph_X2" localSheetId="0" hidden="1">'ES-briglie'!$B$45:$AO$45</definedName>
    <definedName name="__123Graph_X3" localSheetId="0" hidden="1">'ES-briglie'!$B$55:$AQ$55</definedName>
    <definedName name="__123Graph_X4" localSheetId="0" hidden="1">'ES-briglie'!$B$55:$AQ$55</definedName>
    <definedName name="_Regression_Int" localSheetId="0" hidden="1">1</definedName>
    <definedName name="_xlnm.Print_Area" localSheetId="0">'ES-briglie'!$A$57:$J$101</definedName>
    <definedName name="Print_Area_MI">'ES-briglie'!$A$57:$J$101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<sst xmlns="http://schemas.openxmlformats.org/spreadsheetml/2006/main" count="60" uniqueCount="35">
  <si>
    <t>Calcolo del profilo di rigurgito in un tronco di canale</t>
  </si>
  <si>
    <t>rettangolare compreso fra 2 briglie</t>
  </si>
  <si>
    <t>CARATTERISTICHE DEL CANALE:</t>
  </si>
  <si>
    <t>Portata Q=</t>
  </si>
  <si>
    <t>[m^3/s]</t>
  </si>
  <si>
    <t>Larghezza=</t>
  </si>
  <si>
    <t>[m]</t>
  </si>
  <si>
    <t>Pendenza=</t>
  </si>
  <si>
    <t>Strickler=</t>
  </si>
  <si>
    <t>[m(1/3)s^(-1)]</t>
  </si>
  <si>
    <t>DATI DEL PROFILO DI RIGURGITO:</t>
  </si>
  <si>
    <t>Altezza briglia=</t>
  </si>
  <si>
    <t>Carico specifico=</t>
  </si>
  <si>
    <t>Altezza di valle=</t>
  </si>
  <si>
    <t>Carico spec.=</t>
  </si>
  <si>
    <t>Altezza di monte=</t>
  </si>
  <si>
    <t>Altezza di moto uniforme=</t>
  </si>
  <si>
    <t>Altezza critica=</t>
  </si>
  <si>
    <t>CALCOLO DEL PROFILO DI VALLE MEDIANTE DISCRETIZZAZIONE DELL'ALTEZZA IDRICA</t>
  </si>
  <si>
    <t>Altezza</t>
  </si>
  <si>
    <t>Energia</t>
  </si>
  <si>
    <t>Cadente</t>
  </si>
  <si>
    <t>Delta x</t>
  </si>
  <si>
    <t>Ascissa</t>
  </si>
  <si>
    <t>Zfondo</t>
  </si>
  <si>
    <t>Zprofilo</t>
  </si>
  <si>
    <t>Zunif</t>
  </si>
  <si>
    <t>Zcritica</t>
  </si>
  <si>
    <t>Spinta</t>
  </si>
  <si>
    <t>CALCOLO DEL PROFILO DI MONTE MEDIANTE DISCRETIZZAZIONE DELL'ALTEZZA IDRICA</t>
  </si>
  <si>
    <t>COSTRUZIONE DEL GRAFICO COMPLESSIVO</t>
  </si>
  <si>
    <t>Spinta 1</t>
  </si>
  <si>
    <t>Spinta 2</t>
  </si>
  <si>
    <t>CORSO DI COSTRUZIONI IDRAULICHE M</t>
  </si>
  <si>
    <t>ESERCITAZIONE  -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</si>
</sst>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General_)"/>
    <numFmt numFmtId="177" formatCode="0.00_)"/>
    <numFmt numFmtId="178" formatCode="0.00000_)"/>
    <numFmt numFmtId="179" formatCode="0.0_)"/>
    <numFmt numFmtId="180" formatCode="0_)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ourier"/>
      <family val="0"/>
    </font>
    <font>
      <sz val="9.2"/>
      <color indexed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</cellStyleXfs>
  <cellXfs count="10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5" fillId="0" borderId="0" xfId="0" applyFont="1" applyAlignment="1" applyProtection="1">
      <alignment/>
      <protection/>
    </xf>
    <xf numFmtId="176" fontId="5" fillId="0" borderId="0" xfId="0" applyFont="1" applyAlignment="1" applyProtection="1">
      <alignment horizontal="left"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left"/>
      <protection/>
    </xf>
    <xf numFmtId="176" fontId="6" fillId="0" borderId="0" xfId="0" applyFont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RAPPRESENTAZIONE SPINTE TOTALI
di monte e di valle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25"/>
          <c:w val="0.95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Spinta di monte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'ES-briglie'!$B$61:$R$61</c:f>
              <c:numCache>
                <c:ptCount val="17"/>
                <c:pt idx="0">
                  <c:v>66852.24369782627</c:v>
                </c:pt>
                <c:pt idx="1">
                  <c:v>63757.23120050184</c:v>
                </c:pt>
                <c:pt idx="2">
                  <c:v>60998.41504437979</c:v>
                </c:pt>
                <c:pt idx="3">
                  <c:v>58530.55853068771</c:v>
                </c:pt>
                <c:pt idx="4">
                  <c:v>56316.46704043492</c:v>
                </c:pt>
                <c:pt idx="5">
                  <c:v>54325.2769536079</c:v>
                </c:pt>
                <c:pt idx="6">
                  <c:v>52531.16360856268</c:v>
                </c:pt>
                <c:pt idx="7">
                  <c:v>50912.35327097199</c:v>
                </c:pt>
                <c:pt idx="8">
                  <c:v>49450.35880791643</c:v>
                </c:pt>
                <c:pt idx="9">
                  <c:v>48129.3821239922</c:v>
                </c:pt>
                <c:pt idx="10">
                  <c:v>46935.842400343354</c:v>
                </c:pt>
                <c:pt idx="11">
                  <c:v>45858.00028507748</c:v>
                </c:pt>
                <c:pt idx="12">
                  <c:v>44885.65601343559</c:v>
                </c:pt>
                <c:pt idx="13">
                  <c:v>44009.90502888209</c:v>
                </c:pt>
                <c:pt idx="14">
                  <c:v>43222.9387203011</c:v>
                </c:pt>
                <c:pt idx="15">
                  <c:v>43222.9387203011</c:v>
                </c:pt>
                <c:pt idx="16">
                  <c:v>43222.9387203011</c:v>
                </c:pt>
              </c:numCache>
            </c:numRef>
          </c:yVal>
          <c:smooth val="0"/>
        </c:ser>
        <c:ser>
          <c:idx val="1"/>
          <c:order val="1"/>
          <c:tx>
            <c:v>Spinta di valle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'ES-briglie'!$B$62:$AQ$62</c:f>
              <c:numCache>
                <c:ptCount val="42"/>
                <c:pt idx="17">
                  <c:v>175494.37616961065</c:v>
                </c:pt>
                <c:pt idx="18">
                  <c:v>165814.58774406023</c:v>
                </c:pt>
                <c:pt idx="19">
                  <c:v>156448.7810057764</c:v>
                </c:pt>
                <c:pt idx="20">
                  <c:v>147398.33120268708</c:v>
                </c:pt>
                <c:pt idx="21">
                  <c:v>138664.8000570155</c:v>
                </c:pt>
                <c:pt idx="22">
                  <c:v>130249.96848006865</c:v>
                </c:pt>
                <c:pt idx="23">
                  <c:v>122155.8764247984</c:v>
                </c:pt>
                <c:pt idx="24">
                  <c:v>114384.87176158324</c:v>
                </c:pt>
                <c:pt idx="25">
                  <c:v>106939.67065419436</c:v>
                </c:pt>
                <c:pt idx="26">
                  <c:v>99823.4327217125</c:v>
                </c:pt>
                <c:pt idx="27">
                  <c:v>93039.85539072152</c:v>
                </c:pt>
                <c:pt idx="28">
                  <c:v>86593.29340808695</c:v>
                </c:pt>
                <c:pt idx="29">
                  <c:v>80488.91170613749</c:v>
                </c:pt>
                <c:pt idx="30">
                  <c:v>74732.88300887588</c:v>
                </c:pt>
                <c:pt idx="31">
                  <c:v>69332.64624010031</c:v>
                </c:pt>
                <c:pt idx="32">
                  <c:v>64297.2487395652</c:v>
                </c:pt>
                <c:pt idx="33">
                  <c:v>59637.8058103975</c:v>
                </c:pt>
                <c:pt idx="34">
                  <c:v>55368.127374664014</c:v>
                </c:pt>
                <c:pt idx="35">
                  <c:v>51505.58720528751</c:v>
                </c:pt>
                <c:pt idx="36">
                  <c:v>48072.35184013493</c:v>
                </c:pt>
                <c:pt idx="37">
                  <c:v>45097.15568014493</c:v>
                </c:pt>
                <c:pt idx="38">
                  <c:v>42617.92813455653</c:v>
                </c:pt>
                <c:pt idx="39">
                  <c:v>40685.79145060494</c:v>
                </c:pt>
                <c:pt idx="40">
                  <c:v>39371.343017329236</c:v>
                </c:pt>
                <c:pt idx="41">
                  <c:v>38774.90544020602</c:v>
                </c:pt>
              </c:numCache>
            </c:numRef>
          </c:yVal>
          <c:smooth val="0"/>
        </c:ser>
        <c:axId val="10616373"/>
        <c:axId val="28438494"/>
      </c:scatterChart>
      <c:val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438494"/>
        <c:crosses val="autoZero"/>
        <c:crossBetween val="midCat"/>
        <c:dispUnits/>
      </c:valAx>
      <c:valAx>
        <c:axId val="2843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Spinta totale della corrente [kgf]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59"/>
          <c:w val="0.328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COMPLESSIVO
Discretizzazione dell'altezza idrica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957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pelo libero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'ES-briglie'!$B$58:$AQ$58</c:f>
              <c:numCache>
                <c:ptCount val="42"/>
                <c:pt idx="0">
                  <c:v>0.37</c:v>
                </c:pt>
                <c:pt idx="1">
                  <c:v>0.3824606106158872</c:v>
                </c:pt>
                <c:pt idx="2">
                  <c:v>0.3533025607104929</c:v>
                </c:pt>
                <c:pt idx="3">
                  <c:v>0.3218042915500336</c:v>
                </c:pt>
                <c:pt idx="4">
                  <c:v>0.28764039530314944</c:v>
                </c:pt>
                <c:pt idx="5">
                  <c:v>0.25037592822998894</c:v>
                </c:pt>
                <c:pt idx="6">
                  <c:v>0.2094215449368822</c:v>
                </c:pt>
                <c:pt idx="7">
                  <c:v>0.16396125916430937</c:v>
                </c:pt>
                <c:pt idx="8">
                  <c:v>0.11283041780597458</c:v>
                </c:pt>
                <c:pt idx="9">
                  <c:v>0.054296573169119344</c:v>
                </c:pt>
                <c:pt idx="10">
                  <c:v>-0.014366510843454083</c:v>
                </c:pt>
                <c:pt idx="11">
                  <c:v>-0.09779998092746178</c:v>
                </c:pt>
                <c:pt idx="12">
                  <c:v>-0.20487498503822166</c:v>
                </c:pt>
                <c:pt idx="13">
                  <c:v>-0.3560304021007996</c:v>
                </c:pt>
                <c:pt idx="14">
                  <c:v>-0.6187279053309481</c:v>
                </c:pt>
                <c:pt idx="15">
                  <c:v>-1.0187279053309481</c:v>
                </c:pt>
                <c:pt idx="16">
                  <c:v>-1.418727905330948</c:v>
                </c:pt>
                <c:pt idx="17">
                  <c:v>-0.6499999999999999</c:v>
                </c:pt>
                <c:pt idx="18">
                  <c:v>-0.6517750819992836</c:v>
                </c:pt>
                <c:pt idx="19">
                  <c:v>-0.6537176677601497</c:v>
                </c:pt>
                <c:pt idx="20">
                  <c:v>-0.6558497075123828</c:v>
                </c:pt>
                <c:pt idx="21">
                  <c:v>-0.6581969017014759</c:v>
                </c:pt>
                <c:pt idx="22">
                  <c:v>-0.660789504908633</c:v>
                </c:pt>
                <c:pt idx="23">
                  <c:v>-0.6636633406592343</c:v>
                </c:pt>
                <c:pt idx="24">
                  <c:v>-0.6668610936850654</c:v>
                </c:pt>
                <c:pt idx="25">
                  <c:v>-0.6704339711963647</c:v>
                </c:pt>
                <c:pt idx="26">
                  <c:v>-0.6744438607820626</c:v>
                </c:pt>
                <c:pt idx="27">
                  <c:v>-0.678966165447394</c:v>
                </c:pt>
                <c:pt idx="28">
                  <c:v>-0.6840935752750501</c:v>
                </c:pt>
                <c:pt idx="29">
                  <c:v>-0.6899411555011707</c:v>
                </c:pt>
                <c:pt idx="30">
                  <c:v>-0.6966533181929004</c:v>
                </c:pt>
                <c:pt idx="31">
                  <c:v>-0.7044135440464636</c:v>
                </c:pt>
                <c:pt idx="32">
                  <c:v>-0.7134582128044458</c:v>
                </c:pt>
                <c:pt idx="33">
                  <c:v>-0.7240967362870769</c:v>
                </c:pt>
                <c:pt idx="34">
                  <c:v>-0.7367416616048668</c:v>
                </c:pt>
                <c:pt idx="35">
                  <c:v>-0.7519551286627784</c:v>
                </c:pt>
                <c:pt idx="36">
                  <c:v>-0.7705233436193129</c:v>
                </c:pt>
                <c:pt idx="37">
                  <c:v>-0.7935816505774631</c:v>
                </c:pt>
                <c:pt idx="38">
                  <c:v>-0.8228371987849736</c:v>
                </c:pt>
                <c:pt idx="39">
                  <c:v>-0.8609963579086353</c:v>
                </c:pt>
                <c:pt idx="40">
                  <c:v>-0.9126721823715171</c:v>
                </c:pt>
                <c:pt idx="41">
                  <c:v>-0.986605356272131</c:v>
                </c:pt>
              </c:numCache>
            </c:numRef>
          </c:yVal>
          <c:smooth val="0"/>
        </c:ser>
        <c:ser>
          <c:idx val="1"/>
          <c:order val="1"/>
          <c:tx>
            <c:v>Altezza critica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'ES-briglie'!$B$59:$AQ$59</c:f>
              <c:numCache>
                <c:ptCount val="42"/>
                <c:pt idx="0">
                  <c:v>0.9280022270086751</c:v>
                </c:pt>
                <c:pt idx="1">
                  <c:v>0.9204628376245623</c:v>
                </c:pt>
                <c:pt idx="2">
                  <c:v>0.871304787719168</c:v>
                </c:pt>
                <c:pt idx="3">
                  <c:v>0.8198065185587087</c:v>
                </c:pt>
                <c:pt idx="4">
                  <c:v>0.7656426223118245</c:v>
                </c:pt>
                <c:pt idx="5">
                  <c:v>0.7083781552386639</c:v>
                </c:pt>
                <c:pt idx="6">
                  <c:v>0.6474237719455571</c:v>
                </c:pt>
                <c:pt idx="7">
                  <c:v>0.5819634861729843</c:v>
                </c:pt>
                <c:pt idx="8">
                  <c:v>0.5108326448146495</c:v>
                </c:pt>
                <c:pt idx="9">
                  <c:v>0.43229880017779426</c:v>
                </c:pt>
                <c:pt idx="10">
                  <c:v>0.3436357161652208</c:v>
                </c:pt>
                <c:pt idx="11">
                  <c:v>0.2402022460812131</c:v>
                </c:pt>
                <c:pt idx="12">
                  <c:v>0.11312724197045321</c:v>
                </c:pt>
                <c:pt idx="13">
                  <c:v>-0.05802817509212477</c:v>
                </c:pt>
                <c:pt idx="14">
                  <c:v>-0.3407256783222731</c:v>
                </c:pt>
                <c:pt idx="15">
                  <c:v>-0.7407256783222732</c:v>
                </c:pt>
                <c:pt idx="16">
                  <c:v>-1.1407256783222728</c:v>
                </c:pt>
                <c:pt idx="17">
                  <c:v>-3.071997772991325</c:v>
                </c:pt>
                <c:pt idx="18">
                  <c:v>-2.9737728549906084</c:v>
                </c:pt>
                <c:pt idx="19">
                  <c:v>-2.8757154407514744</c:v>
                </c:pt>
                <c:pt idx="20">
                  <c:v>-2.7778474805037074</c:v>
                </c:pt>
                <c:pt idx="21">
                  <c:v>-2.6801946746928005</c:v>
                </c:pt>
                <c:pt idx="22">
                  <c:v>-2.5827872778999574</c:v>
                </c:pt>
                <c:pt idx="23">
                  <c:v>-2.4856611136505586</c:v>
                </c:pt>
                <c:pt idx="24">
                  <c:v>-2.3888588666763897</c:v>
                </c:pt>
                <c:pt idx="25">
                  <c:v>-2.292431744187689</c:v>
                </c:pt>
                <c:pt idx="26">
                  <c:v>-2.1964416337733867</c:v>
                </c:pt>
                <c:pt idx="27">
                  <c:v>-2.100963938438718</c:v>
                </c:pt>
                <c:pt idx="28">
                  <c:v>-2.006091348266374</c:v>
                </c:pt>
                <c:pt idx="29">
                  <c:v>-1.9119389284924946</c:v>
                </c:pt>
                <c:pt idx="30">
                  <c:v>-1.8186510911842242</c:v>
                </c:pt>
                <c:pt idx="31">
                  <c:v>-1.7264113170377873</c:v>
                </c:pt>
                <c:pt idx="32">
                  <c:v>-1.6354559857957693</c:v>
                </c:pt>
                <c:pt idx="33">
                  <c:v>-1.5460945092784004</c:v>
                </c:pt>
                <c:pt idx="34">
                  <c:v>-1.4587394345961902</c:v>
                </c:pt>
                <c:pt idx="35">
                  <c:v>-1.3739529016541017</c:v>
                </c:pt>
                <c:pt idx="36">
                  <c:v>-1.292521116610636</c:v>
                </c:pt>
                <c:pt idx="37">
                  <c:v>-1.2155794235687862</c:v>
                </c:pt>
                <c:pt idx="38">
                  <c:v>-1.1448349717762967</c:v>
                </c:pt>
                <c:pt idx="39">
                  <c:v>-1.0829941308999582</c:v>
                </c:pt>
                <c:pt idx="40">
                  <c:v>-1.03466995536284</c:v>
                </c:pt>
                <c:pt idx="41">
                  <c:v>-1.008603129263454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'ES-briglie'!$B$60:$AQ$60</c:f>
              <c:numCache>
                <c:ptCount val="42"/>
                <c:pt idx="0">
                  <c:v>0.6557674036417954</c:v>
                </c:pt>
                <c:pt idx="1">
                  <c:v>0.6482280142576826</c:v>
                </c:pt>
                <c:pt idx="2">
                  <c:v>0.5990699643522883</c:v>
                </c:pt>
                <c:pt idx="3">
                  <c:v>0.547571695191829</c:v>
                </c:pt>
                <c:pt idx="4">
                  <c:v>0.4934077989449448</c:v>
                </c:pt>
                <c:pt idx="5">
                  <c:v>0.4361433318717843</c:v>
                </c:pt>
                <c:pt idx="6">
                  <c:v>0.3751889485786775</c:v>
                </c:pt>
                <c:pt idx="7">
                  <c:v>0.30972866280610467</c:v>
                </c:pt>
                <c:pt idx="8">
                  <c:v>0.23859782144776986</c:v>
                </c:pt>
                <c:pt idx="9">
                  <c:v>0.1600639768109146</c:v>
                </c:pt>
                <c:pt idx="10">
                  <c:v>0.07140089279834116</c:v>
                </c:pt>
                <c:pt idx="11">
                  <c:v>-0.03203257728566655</c:v>
                </c:pt>
                <c:pt idx="12">
                  <c:v>-0.15910758139642645</c:v>
                </c:pt>
                <c:pt idx="13">
                  <c:v>-0.3302629984590044</c:v>
                </c:pt>
                <c:pt idx="14">
                  <c:v>-0.6129605016891527</c:v>
                </c:pt>
                <c:pt idx="15">
                  <c:v>-1.012960501689153</c:v>
                </c:pt>
                <c:pt idx="16">
                  <c:v>-1.4129605016891524</c:v>
                </c:pt>
                <c:pt idx="17">
                  <c:v>-3.3442325963582045</c:v>
                </c:pt>
                <c:pt idx="18">
                  <c:v>-3.246007678357488</c:v>
                </c:pt>
                <c:pt idx="19">
                  <c:v>-3.147950264118354</c:v>
                </c:pt>
                <c:pt idx="20">
                  <c:v>-3.050082303870587</c:v>
                </c:pt>
                <c:pt idx="21">
                  <c:v>-2.95242949805968</c:v>
                </c:pt>
                <c:pt idx="22">
                  <c:v>-2.855022101266837</c:v>
                </c:pt>
                <c:pt idx="23">
                  <c:v>-2.7578959370174383</c:v>
                </c:pt>
                <c:pt idx="24">
                  <c:v>-2.6610936900432693</c:v>
                </c:pt>
                <c:pt idx="25">
                  <c:v>-2.5646665675545686</c:v>
                </c:pt>
                <c:pt idx="26">
                  <c:v>-2.4686764571402664</c:v>
                </c:pt>
                <c:pt idx="27">
                  <c:v>-2.3731987618055976</c:v>
                </c:pt>
                <c:pt idx="28">
                  <c:v>-2.2783261716332537</c:v>
                </c:pt>
                <c:pt idx="29">
                  <c:v>-2.1841737518593742</c:v>
                </c:pt>
                <c:pt idx="30">
                  <c:v>-2.090885914551104</c:v>
                </c:pt>
                <c:pt idx="31">
                  <c:v>-1.998646140404667</c:v>
                </c:pt>
                <c:pt idx="32">
                  <c:v>-1.907690809162649</c:v>
                </c:pt>
                <c:pt idx="33">
                  <c:v>-1.81832933264528</c:v>
                </c:pt>
                <c:pt idx="34">
                  <c:v>-1.7309742579630698</c:v>
                </c:pt>
                <c:pt idx="35">
                  <c:v>-1.6461877250209813</c:v>
                </c:pt>
                <c:pt idx="36">
                  <c:v>-1.5647559399775157</c:v>
                </c:pt>
                <c:pt idx="37">
                  <c:v>-1.4878142469356659</c:v>
                </c:pt>
                <c:pt idx="38">
                  <c:v>-1.4170697951431763</c:v>
                </c:pt>
                <c:pt idx="39">
                  <c:v>-1.3552289542668379</c:v>
                </c:pt>
                <c:pt idx="40">
                  <c:v>-1.3069047787297197</c:v>
                </c:pt>
                <c:pt idx="41">
                  <c:v>-1.2808379526303337</c:v>
                </c:pt>
              </c:numCache>
            </c:numRef>
          </c:yVal>
          <c:smooth val="0"/>
        </c:ser>
        <c:ser>
          <c:idx val="3"/>
          <c:order val="3"/>
          <c:tx>
            <c:v>Profilo del fondo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'ES-briglie'!$B$55:$AQ$55</c:f>
              <c:numCache>
                <c:ptCount val="42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  <c:pt idx="17">
                  <c:v>200</c:v>
                </c:pt>
                <c:pt idx="18">
                  <c:v>195.08875409996418</c:v>
                </c:pt>
                <c:pt idx="19">
                  <c:v>190.18588338800748</c:v>
                </c:pt>
                <c:pt idx="20">
                  <c:v>185.29248537561912</c:v>
                </c:pt>
                <c:pt idx="21">
                  <c:v>180.40984508507378</c:v>
                </c:pt>
                <c:pt idx="22">
                  <c:v>175.53947524543162</c:v>
                </c:pt>
                <c:pt idx="23">
                  <c:v>170.68316703296168</c:v>
                </c:pt>
                <c:pt idx="24">
                  <c:v>165.84305468425325</c:v>
                </c:pt>
                <c:pt idx="25">
                  <c:v>161.0216985598182</c:v>
                </c:pt>
                <c:pt idx="26">
                  <c:v>156.2221930391031</c:v>
                </c:pt>
                <c:pt idx="27">
                  <c:v>151.44830827236964</c:v>
                </c:pt>
                <c:pt idx="28">
                  <c:v>146.70467876375247</c:v>
                </c:pt>
                <c:pt idx="29">
                  <c:v>141.9970577750585</c:v>
                </c:pt>
                <c:pt idx="30">
                  <c:v>137.33266590964496</c:v>
                </c:pt>
                <c:pt idx="31">
                  <c:v>132.72067720232312</c:v>
                </c:pt>
                <c:pt idx="32">
                  <c:v>128.17291064022223</c:v>
                </c:pt>
                <c:pt idx="33">
                  <c:v>123.70483681435378</c:v>
                </c:pt>
                <c:pt idx="34">
                  <c:v>119.33708308024327</c:v>
                </c:pt>
                <c:pt idx="35">
                  <c:v>115.09775643313884</c:v>
                </c:pt>
                <c:pt idx="36">
                  <c:v>111.02616718096556</c:v>
                </c:pt>
                <c:pt idx="37">
                  <c:v>107.17908252887307</c:v>
                </c:pt>
                <c:pt idx="38">
                  <c:v>103.64185993924859</c:v>
                </c:pt>
                <c:pt idx="39">
                  <c:v>100.54981789543166</c:v>
                </c:pt>
                <c:pt idx="40">
                  <c:v>98.13360911857576</c:v>
                </c:pt>
                <c:pt idx="41">
                  <c:v>96.83026781360645</c:v>
                </c:pt>
              </c:numCache>
            </c:numRef>
          </c:xVal>
          <c:yVal>
            <c:numRef>
              <c:f>'ES-briglie'!$B$57:$AQ$57</c:f>
              <c:numCache>
                <c:ptCount val="42"/>
                <c:pt idx="0">
                  <c:v>0</c:v>
                </c:pt>
                <c:pt idx="1">
                  <c:v>-0.007539389384112819</c:v>
                </c:pt>
                <c:pt idx="2">
                  <c:v>-0.056697439289507136</c:v>
                </c:pt>
                <c:pt idx="3">
                  <c:v>-0.10819570844996644</c:v>
                </c:pt>
                <c:pt idx="4">
                  <c:v>-0.16235960469685062</c:v>
                </c:pt>
                <c:pt idx="5">
                  <c:v>-0.21962407177001114</c:v>
                </c:pt>
                <c:pt idx="6">
                  <c:v>-0.2805784550631179</c:v>
                </c:pt>
                <c:pt idx="7">
                  <c:v>-0.34603874083569075</c:v>
                </c:pt>
                <c:pt idx="8">
                  <c:v>-0.41716958219402556</c:v>
                </c:pt>
                <c:pt idx="9">
                  <c:v>-0.4957034268308808</c:v>
                </c:pt>
                <c:pt idx="10">
                  <c:v>-0.5843665108434543</c:v>
                </c:pt>
                <c:pt idx="11">
                  <c:v>-0.687799980927462</c:v>
                </c:pt>
                <c:pt idx="12">
                  <c:v>-0.8148749850382219</c:v>
                </c:pt>
                <c:pt idx="13">
                  <c:v>-0.9860304021007998</c:v>
                </c:pt>
                <c:pt idx="14">
                  <c:v>-1.2687279053309481</c:v>
                </c:pt>
                <c:pt idx="15">
                  <c:v>-1.6687279053309483</c:v>
                </c:pt>
                <c:pt idx="16">
                  <c:v>-2.068727905330948</c:v>
                </c:pt>
                <c:pt idx="17">
                  <c:v>-4</c:v>
                </c:pt>
                <c:pt idx="18">
                  <c:v>-3.9017750819992836</c:v>
                </c:pt>
                <c:pt idx="19">
                  <c:v>-3.8037176677601496</c:v>
                </c:pt>
                <c:pt idx="20">
                  <c:v>-3.7058497075123826</c:v>
                </c:pt>
                <c:pt idx="21">
                  <c:v>-3.6081969017014757</c:v>
                </c:pt>
                <c:pt idx="22">
                  <c:v>-3.5107895049086326</c:v>
                </c:pt>
                <c:pt idx="23">
                  <c:v>-3.413663340659234</c:v>
                </c:pt>
                <c:pt idx="24">
                  <c:v>-3.316861093685065</c:v>
                </c:pt>
                <c:pt idx="25">
                  <c:v>-3.220433971196364</c:v>
                </c:pt>
                <c:pt idx="26">
                  <c:v>-3.124443860782062</c:v>
                </c:pt>
                <c:pt idx="27">
                  <c:v>-3.028966165447393</c:v>
                </c:pt>
                <c:pt idx="28">
                  <c:v>-2.934093575275049</c:v>
                </c:pt>
                <c:pt idx="29">
                  <c:v>-2.8399411555011698</c:v>
                </c:pt>
                <c:pt idx="30">
                  <c:v>-2.7466533181928994</c:v>
                </c:pt>
                <c:pt idx="31">
                  <c:v>-2.6544135440464625</c:v>
                </c:pt>
                <c:pt idx="32">
                  <c:v>-2.5634582128044445</c:v>
                </c:pt>
                <c:pt idx="33">
                  <c:v>-2.4740967362870756</c:v>
                </c:pt>
                <c:pt idx="34">
                  <c:v>-2.3867416616048653</c:v>
                </c:pt>
                <c:pt idx="35">
                  <c:v>-2.301955128662777</c:v>
                </c:pt>
                <c:pt idx="36">
                  <c:v>-2.2205233436193113</c:v>
                </c:pt>
                <c:pt idx="37">
                  <c:v>-2.1435816505774614</c:v>
                </c:pt>
                <c:pt idx="38">
                  <c:v>-2.072837198784972</c:v>
                </c:pt>
                <c:pt idx="39">
                  <c:v>-2.0109963579086334</c:v>
                </c:pt>
                <c:pt idx="40">
                  <c:v>-1.9626721823715152</c:v>
                </c:pt>
                <c:pt idx="41">
                  <c:v>-1.936605356272129</c:v>
                </c:pt>
              </c:numCache>
            </c:numRef>
          </c:yVal>
          <c:smooth val="0"/>
        </c:ser>
        <c:axId val="54619855"/>
        <c:axId val="21816648"/>
      </c:scatterChart>
      <c:val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1816648"/>
        <c:crosses val="autoZero"/>
        <c:crossBetween val="midCat"/>
        <c:dispUnits/>
      </c:valAx>
      <c:valAx>
        <c:axId val="21816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252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DI MONTE
Discretizzazione dell'altezza idrica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754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del fondo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'ES-briglie'!$B$46:$AO$46</c:f>
              <c:numCache>
                <c:ptCount val="40"/>
                <c:pt idx="0">
                  <c:v>0</c:v>
                </c:pt>
                <c:pt idx="1">
                  <c:v>-0.007539389384112819</c:v>
                </c:pt>
                <c:pt idx="2">
                  <c:v>-0.056697439289507136</c:v>
                </c:pt>
                <c:pt idx="3">
                  <c:v>-0.10819570844996644</c:v>
                </c:pt>
                <c:pt idx="4">
                  <c:v>-0.16235960469685062</c:v>
                </c:pt>
                <c:pt idx="5">
                  <c:v>-0.21962407177001114</c:v>
                </c:pt>
                <c:pt idx="6">
                  <c:v>-0.2805784550631179</c:v>
                </c:pt>
                <c:pt idx="7">
                  <c:v>-0.34603874083569075</c:v>
                </c:pt>
                <c:pt idx="8">
                  <c:v>-0.41716958219402556</c:v>
                </c:pt>
                <c:pt idx="9">
                  <c:v>-0.4957034268308808</c:v>
                </c:pt>
                <c:pt idx="10">
                  <c:v>-0.5843665108434543</c:v>
                </c:pt>
                <c:pt idx="11">
                  <c:v>-0.687799980927462</c:v>
                </c:pt>
                <c:pt idx="12">
                  <c:v>-0.8148749850382219</c:v>
                </c:pt>
                <c:pt idx="13">
                  <c:v>-0.9860304021007998</c:v>
                </c:pt>
                <c:pt idx="14">
                  <c:v>-1.2687279053309481</c:v>
                </c:pt>
                <c:pt idx="15">
                  <c:v>-1.6687279053309483</c:v>
                </c:pt>
                <c:pt idx="16">
                  <c:v>-2.068727905330948</c:v>
                </c:pt>
              </c:numCache>
            </c:numRef>
          </c:yVal>
          <c:smooth val="0"/>
        </c:ser>
        <c:ser>
          <c:idx val="1"/>
          <c:order val="1"/>
          <c:tx>
            <c:v>Profilo pelo libero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'ES-briglie'!$B$47:$AO$47</c:f>
              <c:numCache>
                <c:ptCount val="40"/>
                <c:pt idx="0">
                  <c:v>0.37</c:v>
                </c:pt>
                <c:pt idx="1">
                  <c:v>0.3824606106158872</c:v>
                </c:pt>
                <c:pt idx="2">
                  <c:v>0.3533025607104929</c:v>
                </c:pt>
                <c:pt idx="3">
                  <c:v>0.3218042915500336</c:v>
                </c:pt>
                <c:pt idx="4">
                  <c:v>0.28764039530314944</c:v>
                </c:pt>
                <c:pt idx="5">
                  <c:v>0.25037592822998894</c:v>
                </c:pt>
                <c:pt idx="6">
                  <c:v>0.2094215449368822</c:v>
                </c:pt>
                <c:pt idx="7">
                  <c:v>0.16396125916430937</c:v>
                </c:pt>
                <c:pt idx="8">
                  <c:v>0.11283041780597458</c:v>
                </c:pt>
                <c:pt idx="9">
                  <c:v>0.054296573169119344</c:v>
                </c:pt>
                <c:pt idx="10">
                  <c:v>-0.014366510843454083</c:v>
                </c:pt>
                <c:pt idx="11">
                  <c:v>-0.09779998092746178</c:v>
                </c:pt>
                <c:pt idx="12">
                  <c:v>-0.20487498503822166</c:v>
                </c:pt>
                <c:pt idx="13">
                  <c:v>-0.3560304021007996</c:v>
                </c:pt>
                <c:pt idx="14">
                  <c:v>-0.6187279053309481</c:v>
                </c:pt>
                <c:pt idx="15">
                  <c:v>-1.0187279053309481</c:v>
                </c:pt>
                <c:pt idx="16">
                  <c:v>-1.418727905330948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'ES-briglie'!$B$48:$AO$48</c:f>
              <c:numCache>
                <c:ptCount val="40"/>
                <c:pt idx="0">
                  <c:v>0.6557674036417954</c:v>
                </c:pt>
                <c:pt idx="1">
                  <c:v>0.6482280142576826</c:v>
                </c:pt>
                <c:pt idx="2">
                  <c:v>0.5990699643522883</c:v>
                </c:pt>
                <c:pt idx="3">
                  <c:v>0.547571695191829</c:v>
                </c:pt>
                <c:pt idx="4">
                  <c:v>0.4934077989449448</c:v>
                </c:pt>
                <c:pt idx="5">
                  <c:v>0.4361433318717843</c:v>
                </c:pt>
                <c:pt idx="6">
                  <c:v>0.3751889485786775</c:v>
                </c:pt>
                <c:pt idx="7">
                  <c:v>0.30972866280610467</c:v>
                </c:pt>
                <c:pt idx="8">
                  <c:v>0.23859782144776986</c:v>
                </c:pt>
                <c:pt idx="9">
                  <c:v>0.1600639768109146</c:v>
                </c:pt>
                <c:pt idx="10">
                  <c:v>0.07140089279834116</c:v>
                </c:pt>
                <c:pt idx="11">
                  <c:v>-0.03203257728566655</c:v>
                </c:pt>
                <c:pt idx="12">
                  <c:v>-0.15910758139642645</c:v>
                </c:pt>
                <c:pt idx="13">
                  <c:v>-0.3302629984590044</c:v>
                </c:pt>
                <c:pt idx="14">
                  <c:v>-0.6129605016891527</c:v>
                </c:pt>
                <c:pt idx="15">
                  <c:v>-1.012960501689153</c:v>
                </c:pt>
                <c:pt idx="16">
                  <c:v>-1.4129605016891524</c:v>
                </c:pt>
              </c:numCache>
            </c:numRef>
          </c:yVal>
          <c:smooth val="0"/>
        </c:ser>
        <c:ser>
          <c:idx val="3"/>
          <c:order val="3"/>
          <c:tx>
            <c:v>Altezza critica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'ES-briglie'!$B$45:$AO$45</c:f>
              <c:numCache>
                <c:ptCount val="40"/>
                <c:pt idx="0">
                  <c:v>0</c:v>
                </c:pt>
                <c:pt idx="1">
                  <c:v>0.37696946920564095</c:v>
                </c:pt>
                <c:pt idx="2">
                  <c:v>2.8348719644753566</c:v>
                </c:pt>
                <c:pt idx="3">
                  <c:v>5.409785422498322</c:v>
                </c:pt>
                <c:pt idx="4">
                  <c:v>8.11798023484253</c:v>
                </c:pt>
                <c:pt idx="5">
                  <c:v>10.981203588500557</c:v>
                </c:pt>
                <c:pt idx="6">
                  <c:v>14.028922753155895</c:v>
                </c:pt>
                <c:pt idx="7">
                  <c:v>17.301937041784537</c:v>
                </c:pt>
                <c:pt idx="8">
                  <c:v>20.85847910970128</c:v>
                </c:pt>
                <c:pt idx="9">
                  <c:v>24.78517134154404</c:v>
                </c:pt>
                <c:pt idx="10">
                  <c:v>29.21832554217271</c:v>
                </c:pt>
                <c:pt idx="11">
                  <c:v>34.3899990463731</c:v>
                </c:pt>
                <c:pt idx="12">
                  <c:v>40.74374925191109</c:v>
                </c:pt>
                <c:pt idx="13">
                  <c:v>49.30152010503999</c:v>
                </c:pt>
                <c:pt idx="14">
                  <c:v>63.43639526654741</c:v>
                </c:pt>
                <c:pt idx="15">
                  <c:v>83.43639526654741</c:v>
                </c:pt>
                <c:pt idx="16">
                  <c:v>103.43639526654741</c:v>
                </c:pt>
              </c:numCache>
            </c:numRef>
          </c:xVal>
          <c:yVal>
            <c:numRef>
              <c:f>'ES-briglie'!$B$49:$AO$49</c:f>
              <c:numCache>
                <c:ptCount val="40"/>
                <c:pt idx="0">
                  <c:v>0.9280022270086751</c:v>
                </c:pt>
                <c:pt idx="1">
                  <c:v>0.9204628376245623</c:v>
                </c:pt>
                <c:pt idx="2">
                  <c:v>0.871304787719168</c:v>
                </c:pt>
                <c:pt idx="3">
                  <c:v>0.8198065185587087</c:v>
                </c:pt>
                <c:pt idx="4">
                  <c:v>0.7656426223118245</c:v>
                </c:pt>
                <c:pt idx="5">
                  <c:v>0.7083781552386639</c:v>
                </c:pt>
                <c:pt idx="6">
                  <c:v>0.6474237719455571</c:v>
                </c:pt>
                <c:pt idx="7">
                  <c:v>0.5819634861729843</c:v>
                </c:pt>
                <c:pt idx="8">
                  <c:v>0.5108326448146495</c:v>
                </c:pt>
                <c:pt idx="9">
                  <c:v>0.43229880017779426</c:v>
                </c:pt>
                <c:pt idx="10">
                  <c:v>0.3436357161652208</c:v>
                </c:pt>
                <c:pt idx="11">
                  <c:v>0.2402022460812131</c:v>
                </c:pt>
                <c:pt idx="12">
                  <c:v>0.11312724197045321</c:v>
                </c:pt>
                <c:pt idx="13">
                  <c:v>-0.05802817509212477</c:v>
                </c:pt>
                <c:pt idx="14">
                  <c:v>-0.3407256783222731</c:v>
                </c:pt>
                <c:pt idx="15">
                  <c:v>-0.7407256783222732</c:v>
                </c:pt>
                <c:pt idx="16">
                  <c:v>-1.1407256783222728</c:v>
                </c:pt>
              </c:numCache>
            </c:numRef>
          </c:yVal>
          <c:smooth val="0"/>
        </c:ser>
        <c:axId val="62132105"/>
        <c:axId val="22318034"/>
      </c:scatterChart>
      <c:val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2318034"/>
        <c:crosses val="autoZero"/>
        <c:crossBetween val="midCat"/>
        <c:dispUnits/>
      </c:valAx>
      <c:valAx>
        <c:axId val="2231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idrica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70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PROFILO DI MOTO PERMANENTE DI VALLE
Discretizzazione dell'altezza idrica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75"/>
          <c:w val="0.754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Profilo del fondo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'ES-briglie'!$B$32:$BB$32</c:f>
              <c:numCache>
                <c:ptCount val="53"/>
                <c:pt idx="0">
                  <c:v>-4</c:v>
                </c:pt>
                <c:pt idx="1">
                  <c:v>-3.9019887493501075</c:v>
                </c:pt>
                <c:pt idx="2">
                  <c:v>-3.803930452771529</c:v>
                </c:pt>
                <c:pt idx="3">
                  <c:v>-3.7060614487631227</c:v>
                </c:pt>
                <c:pt idx="4">
                  <c:v>-3.60840740158243</c:v>
                </c:pt>
                <c:pt idx="5">
                  <c:v>-3.5109985199263924</c:v>
                </c:pt>
                <c:pt idx="6">
                  <c:v>-3.4138705686922393</c:v>
                </c:pt>
                <c:pt idx="7">
                  <c:v>-3.317066157085156</c:v>
                </c:pt>
                <c:pt idx="8">
                  <c:v>-3.220636394169964</c:v>
                </c:pt>
                <c:pt idx="9">
                  <c:v>-3.124643038811915</c:v>
                </c:pt>
                <c:pt idx="10">
                  <c:v>-3.0291613235165267</c:v>
                </c:pt>
                <c:pt idx="11">
                  <c:v>-2.9342837101543746</c:v>
                </c:pt>
                <c:pt idx="12">
                  <c:v>-2.840124955083872</c:v>
                </c:pt>
                <c:pt idx="13">
                  <c:v>-2.7468290473621333</c:v>
                </c:pt>
                <c:pt idx="14">
                  <c:v>-2.6545788811479203</c:v>
                </c:pt>
                <c:pt idx="15">
                  <c:v>-2.563610012364725</c:v>
                </c:pt>
                <c:pt idx="16">
                  <c:v>-2.4742306805206575</c:v>
                </c:pt>
                <c:pt idx="17">
                  <c:v>-2.3868517432732848</c:v>
                </c:pt>
                <c:pt idx="18">
                  <c:v>-2.3020328791047096</c:v>
                </c:pt>
                <c:pt idx="19">
                  <c:v>-2.2205566855158025</c:v>
                </c:pt>
                <c:pt idx="20">
                  <c:v>-2.1435532446183565</c:v>
                </c:pt>
                <c:pt idx="21">
                  <c:v>-2.0727223116563844</c:v>
                </c:pt>
                <c:pt idx="22">
                  <c:v>-2.0107612684609397</c:v>
                </c:pt>
                <c:pt idx="23">
                  <c:v>-1.9622791786022484</c:v>
                </c:pt>
                <c:pt idx="24">
                  <c:v>-1.9360576315022298</c:v>
                </c:pt>
                <c:pt idx="29">
                  <c:v>-3.9017750819992836</c:v>
                </c:pt>
                <c:pt idx="30">
                  <c:v>-3.8037176677601496</c:v>
                </c:pt>
                <c:pt idx="31">
                  <c:v>-3.7058497075123826</c:v>
                </c:pt>
                <c:pt idx="32">
                  <c:v>-3.6081969017014757</c:v>
                </c:pt>
                <c:pt idx="33">
                  <c:v>-3.5107895049086326</c:v>
                </c:pt>
                <c:pt idx="34">
                  <c:v>-3.413663340659234</c:v>
                </c:pt>
                <c:pt idx="35">
                  <c:v>-3.316861093685065</c:v>
                </c:pt>
                <c:pt idx="36">
                  <c:v>-3.220433971196364</c:v>
                </c:pt>
                <c:pt idx="37">
                  <c:v>-3.124443860782062</c:v>
                </c:pt>
                <c:pt idx="38">
                  <c:v>-3.028966165447393</c:v>
                </c:pt>
                <c:pt idx="39">
                  <c:v>-2.934093575275049</c:v>
                </c:pt>
                <c:pt idx="40">
                  <c:v>-2.8399411555011698</c:v>
                </c:pt>
                <c:pt idx="41">
                  <c:v>-2.7466533181928994</c:v>
                </c:pt>
                <c:pt idx="42">
                  <c:v>-2.6544135440464625</c:v>
                </c:pt>
                <c:pt idx="43">
                  <c:v>-2.5634582128044445</c:v>
                </c:pt>
                <c:pt idx="44">
                  <c:v>-2.4740967362870756</c:v>
                </c:pt>
                <c:pt idx="45">
                  <c:v>-2.3867416616048653</c:v>
                </c:pt>
                <c:pt idx="46">
                  <c:v>-2.301955128662777</c:v>
                </c:pt>
                <c:pt idx="47">
                  <c:v>-2.2205233436193113</c:v>
                </c:pt>
                <c:pt idx="48">
                  <c:v>-2.1435816505774614</c:v>
                </c:pt>
                <c:pt idx="49">
                  <c:v>-2.072837198784972</c:v>
                </c:pt>
                <c:pt idx="50">
                  <c:v>-2.0109963579086334</c:v>
                </c:pt>
                <c:pt idx="51">
                  <c:v>-1.9626721823715152</c:v>
                </c:pt>
                <c:pt idx="52">
                  <c:v>-1.936605356272129</c:v>
                </c:pt>
              </c:numCache>
            </c:numRef>
          </c:yVal>
          <c:smooth val="0"/>
        </c:ser>
        <c:ser>
          <c:idx val="1"/>
          <c:order val="1"/>
          <c:tx>
            <c:v>Profilo pelo libero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'ES-briglie'!$B$31:$Z$31</c:f>
              <c:numCache>
                <c:ptCount val="25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</c:numCache>
            </c:numRef>
          </c:xVal>
          <c:yVal>
            <c:numRef>
              <c:f>'ES-briglie'!$B$33:$Z$33</c:f>
              <c:numCache>
                <c:ptCount val="25"/>
                <c:pt idx="0">
                  <c:v>-0.6499999999999999</c:v>
                </c:pt>
                <c:pt idx="1">
                  <c:v>-0.6519887493501075</c:v>
                </c:pt>
                <c:pt idx="2">
                  <c:v>-0.6539304527715291</c:v>
                </c:pt>
                <c:pt idx="3">
                  <c:v>-0.6560614487631229</c:v>
                </c:pt>
                <c:pt idx="4">
                  <c:v>-0.6584074015824304</c:v>
                </c:pt>
                <c:pt idx="5">
                  <c:v>-0.6609985199263928</c:v>
                </c:pt>
                <c:pt idx="6">
                  <c:v>-0.6638705686922397</c:v>
                </c:pt>
                <c:pt idx="7">
                  <c:v>-0.6670661570851566</c:v>
                </c:pt>
                <c:pt idx="8">
                  <c:v>-0.6706363941699647</c:v>
                </c:pt>
                <c:pt idx="9">
                  <c:v>-0.6746430388119156</c:v>
                </c:pt>
                <c:pt idx="10">
                  <c:v>-0.6791613235165275</c:v>
                </c:pt>
                <c:pt idx="11">
                  <c:v>-0.6842837101543755</c:v>
                </c:pt>
                <c:pt idx="12">
                  <c:v>-0.6901249550838728</c:v>
                </c:pt>
                <c:pt idx="13">
                  <c:v>-0.6968290473621344</c:v>
                </c:pt>
                <c:pt idx="14">
                  <c:v>-0.7045788811479214</c:v>
                </c:pt>
                <c:pt idx="15">
                  <c:v>-0.7136100123647262</c:v>
                </c:pt>
                <c:pt idx="16">
                  <c:v>-0.7242306805206589</c:v>
                </c:pt>
                <c:pt idx="17">
                  <c:v>-0.7368517432732862</c:v>
                </c:pt>
                <c:pt idx="18">
                  <c:v>-0.7520328791047111</c:v>
                </c:pt>
                <c:pt idx="19">
                  <c:v>-0.7705566855158041</c:v>
                </c:pt>
                <c:pt idx="20">
                  <c:v>-0.7935532446183582</c:v>
                </c:pt>
                <c:pt idx="21">
                  <c:v>-0.8227223116563862</c:v>
                </c:pt>
                <c:pt idx="22">
                  <c:v>-0.8607612684609416</c:v>
                </c:pt>
                <c:pt idx="23">
                  <c:v>-0.9122791786022504</c:v>
                </c:pt>
                <c:pt idx="24">
                  <c:v>-0.9860576315022317</c:v>
                </c:pt>
              </c:numCache>
            </c:numRef>
          </c:yVal>
          <c:smooth val="0"/>
        </c:ser>
        <c:ser>
          <c:idx val="2"/>
          <c:order val="2"/>
          <c:tx>
            <c:v>Altezza moto unif.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'ES-briglie'!$B$34:$BB$34</c:f>
              <c:numCache>
                <c:ptCount val="53"/>
                <c:pt idx="0">
                  <c:v>-3.3442325963582045</c:v>
                </c:pt>
                <c:pt idx="1">
                  <c:v>-3.246221345708312</c:v>
                </c:pt>
                <c:pt idx="2">
                  <c:v>-3.1481630491297334</c:v>
                </c:pt>
                <c:pt idx="3">
                  <c:v>-3.050294045121327</c:v>
                </c:pt>
                <c:pt idx="4">
                  <c:v>-2.9526399979406346</c:v>
                </c:pt>
                <c:pt idx="5">
                  <c:v>-2.855231116284597</c:v>
                </c:pt>
                <c:pt idx="6">
                  <c:v>-2.7581031650504437</c:v>
                </c:pt>
                <c:pt idx="7">
                  <c:v>-2.6612987534433605</c:v>
                </c:pt>
                <c:pt idx="8">
                  <c:v>-2.5648689905281685</c:v>
                </c:pt>
                <c:pt idx="9">
                  <c:v>-2.4688756351701193</c:v>
                </c:pt>
                <c:pt idx="10">
                  <c:v>-2.373393919874731</c:v>
                </c:pt>
                <c:pt idx="11">
                  <c:v>-2.278516306512579</c:v>
                </c:pt>
                <c:pt idx="12">
                  <c:v>-2.1843575514420763</c:v>
                </c:pt>
                <c:pt idx="13">
                  <c:v>-2.0910616437203378</c:v>
                </c:pt>
                <c:pt idx="14">
                  <c:v>-1.9988114775061248</c:v>
                </c:pt>
                <c:pt idx="15">
                  <c:v>-1.9078426087229294</c:v>
                </c:pt>
                <c:pt idx="16">
                  <c:v>-1.818463276878862</c:v>
                </c:pt>
                <c:pt idx="17">
                  <c:v>-1.7310843396314892</c:v>
                </c:pt>
                <c:pt idx="18">
                  <c:v>-1.646265475462914</c:v>
                </c:pt>
                <c:pt idx="19">
                  <c:v>-1.564789281874007</c:v>
                </c:pt>
                <c:pt idx="20">
                  <c:v>-1.487785840976561</c:v>
                </c:pt>
                <c:pt idx="21">
                  <c:v>-1.416954908014589</c:v>
                </c:pt>
                <c:pt idx="22">
                  <c:v>-1.3549938648191442</c:v>
                </c:pt>
                <c:pt idx="23">
                  <c:v>-1.3065117749604531</c:v>
                </c:pt>
                <c:pt idx="24">
                  <c:v>-1.2802902278604344</c:v>
                </c:pt>
                <c:pt idx="29">
                  <c:v>-3.246007678357488</c:v>
                </c:pt>
                <c:pt idx="30">
                  <c:v>-3.147950264118354</c:v>
                </c:pt>
                <c:pt idx="31">
                  <c:v>-3.050082303870587</c:v>
                </c:pt>
                <c:pt idx="32">
                  <c:v>-2.95242949805968</c:v>
                </c:pt>
                <c:pt idx="33">
                  <c:v>-2.855022101266837</c:v>
                </c:pt>
                <c:pt idx="34">
                  <c:v>-2.7578959370174383</c:v>
                </c:pt>
                <c:pt idx="35">
                  <c:v>-2.6610936900432693</c:v>
                </c:pt>
                <c:pt idx="36">
                  <c:v>-2.5646665675545686</c:v>
                </c:pt>
                <c:pt idx="37">
                  <c:v>-2.4686764571402664</c:v>
                </c:pt>
                <c:pt idx="38">
                  <c:v>-2.3731987618055976</c:v>
                </c:pt>
                <c:pt idx="39">
                  <c:v>-2.2783261716332537</c:v>
                </c:pt>
                <c:pt idx="40">
                  <c:v>-2.1841737518593742</c:v>
                </c:pt>
                <c:pt idx="41">
                  <c:v>-2.090885914551104</c:v>
                </c:pt>
                <c:pt idx="42">
                  <c:v>-1.998646140404667</c:v>
                </c:pt>
                <c:pt idx="43">
                  <c:v>-1.907690809162649</c:v>
                </c:pt>
                <c:pt idx="44">
                  <c:v>-1.81832933264528</c:v>
                </c:pt>
                <c:pt idx="45">
                  <c:v>-1.7309742579630698</c:v>
                </c:pt>
                <c:pt idx="46">
                  <c:v>-1.6461877250209813</c:v>
                </c:pt>
                <c:pt idx="47">
                  <c:v>-1.5647559399775157</c:v>
                </c:pt>
                <c:pt idx="48">
                  <c:v>-1.4878142469356659</c:v>
                </c:pt>
                <c:pt idx="49">
                  <c:v>-1.4170697951431763</c:v>
                </c:pt>
                <c:pt idx="50">
                  <c:v>-1.3552289542668379</c:v>
                </c:pt>
                <c:pt idx="51">
                  <c:v>-1.3069047787297197</c:v>
                </c:pt>
                <c:pt idx="52">
                  <c:v>-1.2808379526303337</c:v>
                </c:pt>
              </c:numCache>
            </c:numRef>
          </c:yVal>
          <c:smooth val="0"/>
        </c:ser>
        <c:ser>
          <c:idx val="3"/>
          <c:order val="3"/>
          <c:tx>
            <c:v>Altezza critica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'ES-briglie'!$B$31:$BB$31</c:f>
              <c:numCache>
                <c:ptCount val="53"/>
                <c:pt idx="0">
                  <c:v>200</c:v>
                </c:pt>
                <c:pt idx="1">
                  <c:v>195.09943746750537</c:v>
                </c:pt>
                <c:pt idx="2">
                  <c:v>190.19652263857645</c:v>
                </c:pt>
                <c:pt idx="3">
                  <c:v>185.30307243815614</c:v>
                </c:pt>
                <c:pt idx="4">
                  <c:v>180.4203700791215</c:v>
                </c:pt>
                <c:pt idx="5">
                  <c:v>175.54992599631962</c:v>
                </c:pt>
                <c:pt idx="6">
                  <c:v>170.69352843461195</c:v>
                </c:pt>
                <c:pt idx="7">
                  <c:v>165.8533078542578</c:v>
                </c:pt>
                <c:pt idx="8">
                  <c:v>161.0318197084982</c:v>
                </c:pt>
                <c:pt idx="9">
                  <c:v>156.23215194059574</c:v>
                </c:pt>
                <c:pt idx="10">
                  <c:v>151.45806617582633</c:v>
                </c:pt>
                <c:pt idx="11">
                  <c:v>146.71418550771872</c:v>
                </c:pt>
                <c:pt idx="12">
                  <c:v>142.0062477541936</c:v>
                </c:pt>
                <c:pt idx="13">
                  <c:v>137.34145236810667</c:v>
                </c:pt>
                <c:pt idx="14">
                  <c:v>132.728944057396</c:v>
                </c:pt>
                <c:pt idx="15">
                  <c:v>128.18050061823624</c:v>
                </c:pt>
                <c:pt idx="16">
                  <c:v>123.71153402603288</c:v>
                </c:pt>
                <c:pt idx="17">
                  <c:v>119.34258716366423</c:v>
                </c:pt>
                <c:pt idx="18">
                  <c:v>115.10164395523547</c:v>
                </c:pt>
                <c:pt idx="19">
                  <c:v>111.02783427579013</c:v>
                </c:pt>
                <c:pt idx="20">
                  <c:v>107.17766223091782</c:v>
                </c:pt>
                <c:pt idx="21">
                  <c:v>103.63611558281923</c:v>
                </c:pt>
                <c:pt idx="22">
                  <c:v>100.53806342304699</c:v>
                </c:pt>
                <c:pt idx="23">
                  <c:v>98.11395893011242</c:v>
                </c:pt>
                <c:pt idx="24">
                  <c:v>96.80288157511148</c:v>
                </c:pt>
                <c:pt idx="29">
                  <c:v>195.08875409996418</c:v>
                </c:pt>
                <c:pt idx="30">
                  <c:v>190.18588338800748</c:v>
                </c:pt>
                <c:pt idx="31">
                  <c:v>185.29248537561912</c:v>
                </c:pt>
                <c:pt idx="32">
                  <c:v>180.40984508507378</c:v>
                </c:pt>
                <c:pt idx="33">
                  <c:v>175.53947524543162</c:v>
                </c:pt>
                <c:pt idx="34">
                  <c:v>170.68316703296168</c:v>
                </c:pt>
                <c:pt idx="35">
                  <c:v>165.84305468425325</c:v>
                </c:pt>
                <c:pt idx="36">
                  <c:v>161.0216985598182</c:v>
                </c:pt>
                <c:pt idx="37">
                  <c:v>156.2221930391031</c:v>
                </c:pt>
                <c:pt idx="38">
                  <c:v>151.44830827236964</c:v>
                </c:pt>
                <c:pt idx="39">
                  <c:v>146.70467876375247</c:v>
                </c:pt>
                <c:pt idx="40">
                  <c:v>141.9970577750585</c:v>
                </c:pt>
                <c:pt idx="41">
                  <c:v>137.33266590964496</c:v>
                </c:pt>
                <c:pt idx="42">
                  <c:v>132.72067720232312</c:v>
                </c:pt>
                <c:pt idx="43">
                  <c:v>128.17291064022223</c:v>
                </c:pt>
                <c:pt idx="44">
                  <c:v>123.70483681435378</c:v>
                </c:pt>
                <c:pt idx="45">
                  <c:v>119.33708308024327</c:v>
                </c:pt>
                <c:pt idx="46">
                  <c:v>115.09775643313884</c:v>
                </c:pt>
                <c:pt idx="47">
                  <c:v>111.02616718096556</c:v>
                </c:pt>
                <c:pt idx="48">
                  <c:v>107.17908252887307</c:v>
                </c:pt>
                <c:pt idx="49">
                  <c:v>103.64185993924859</c:v>
                </c:pt>
                <c:pt idx="50">
                  <c:v>100.54981789543166</c:v>
                </c:pt>
                <c:pt idx="51">
                  <c:v>98.13360911857576</c:v>
                </c:pt>
                <c:pt idx="52">
                  <c:v>96.83026781360645</c:v>
                </c:pt>
              </c:numCache>
            </c:numRef>
          </c:xVal>
          <c:yVal>
            <c:numRef>
              <c:f>'ES-briglie'!$B$35:$BB$35</c:f>
              <c:numCache>
                <c:ptCount val="53"/>
                <c:pt idx="0">
                  <c:v>-3.071997772991325</c:v>
                </c:pt>
                <c:pt idx="1">
                  <c:v>-2.9739865223414323</c:v>
                </c:pt>
                <c:pt idx="2">
                  <c:v>-2.875928225762854</c:v>
                </c:pt>
                <c:pt idx="3">
                  <c:v>-2.7780592217544475</c:v>
                </c:pt>
                <c:pt idx="4">
                  <c:v>-2.680405174573755</c:v>
                </c:pt>
                <c:pt idx="5">
                  <c:v>-2.5829962929177173</c:v>
                </c:pt>
                <c:pt idx="6">
                  <c:v>-2.485868341683564</c:v>
                </c:pt>
                <c:pt idx="7">
                  <c:v>-2.389063930076481</c:v>
                </c:pt>
                <c:pt idx="8">
                  <c:v>-2.292634167161289</c:v>
                </c:pt>
                <c:pt idx="9">
                  <c:v>-2.1966408118032397</c:v>
                </c:pt>
                <c:pt idx="10">
                  <c:v>-2.1011590965078515</c:v>
                </c:pt>
                <c:pt idx="11">
                  <c:v>-2.0062814831456994</c:v>
                </c:pt>
                <c:pt idx="12">
                  <c:v>-1.9121227280751967</c:v>
                </c:pt>
                <c:pt idx="13">
                  <c:v>-1.818826820353458</c:v>
                </c:pt>
                <c:pt idx="14">
                  <c:v>-1.726576654139245</c:v>
                </c:pt>
                <c:pt idx="15">
                  <c:v>-1.6356077853560498</c:v>
                </c:pt>
                <c:pt idx="16">
                  <c:v>-1.5462284535119823</c:v>
                </c:pt>
                <c:pt idx="17">
                  <c:v>-1.4588495162646096</c:v>
                </c:pt>
                <c:pt idx="18">
                  <c:v>-1.3740306520960344</c:v>
                </c:pt>
                <c:pt idx="19">
                  <c:v>-1.2925544585071274</c:v>
                </c:pt>
                <c:pt idx="20">
                  <c:v>-1.2155510176096813</c:v>
                </c:pt>
                <c:pt idx="21">
                  <c:v>-1.1447200846477092</c:v>
                </c:pt>
                <c:pt idx="22">
                  <c:v>-1.0827590414522645</c:v>
                </c:pt>
                <c:pt idx="23">
                  <c:v>-1.0342769515935735</c:v>
                </c:pt>
                <c:pt idx="24">
                  <c:v>-1.0080554044935548</c:v>
                </c:pt>
                <c:pt idx="29">
                  <c:v>-2.9737728549906084</c:v>
                </c:pt>
                <c:pt idx="30">
                  <c:v>-2.8757154407514744</c:v>
                </c:pt>
                <c:pt idx="31">
                  <c:v>-2.7778474805037074</c:v>
                </c:pt>
                <c:pt idx="32">
                  <c:v>-2.6801946746928005</c:v>
                </c:pt>
                <c:pt idx="33">
                  <c:v>-2.5827872778999574</c:v>
                </c:pt>
                <c:pt idx="34">
                  <c:v>-2.4856611136505586</c:v>
                </c:pt>
                <c:pt idx="35">
                  <c:v>-2.3888588666763897</c:v>
                </c:pt>
                <c:pt idx="36">
                  <c:v>-2.292431744187689</c:v>
                </c:pt>
                <c:pt idx="37">
                  <c:v>-2.1964416337733867</c:v>
                </c:pt>
                <c:pt idx="38">
                  <c:v>-2.100963938438718</c:v>
                </c:pt>
                <c:pt idx="39">
                  <c:v>-2.006091348266374</c:v>
                </c:pt>
                <c:pt idx="40">
                  <c:v>-1.9119389284924946</c:v>
                </c:pt>
                <c:pt idx="41">
                  <c:v>-1.8186510911842242</c:v>
                </c:pt>
                <c:pt idx="42">
                  <c:v>-1.7264113170377873</c:v>
                </c:pt>
                <c:pt idx="43">
                  <c:v>-1.6354559857957693</c:v>
                </c:pt>
                <c:pt idx="44">
                  <c:v>-1.5460945092784004</c:v>
                </c:pt>
                <c:pt idx="45">
                  <c:v>-1.4587394345961902</c:v>
                </c:pt>
                <c:pt idx="46">
                  <c:v>-1.3739529016541017</c:v>
                </c:pt>
                <c:pt idx="47">
                  <c:v>-1.292521116610636</c:v>
                </c:pt>
                <c:pt idx="48">
                  <c:v>-1.2155794235687862</c:v>
                </c:pt>
                <c:pt idx="49">
                  <c:v>-1.1448349717762967</c:v>
                </c:pt>
                <c:pt idx="50">
                  <c:v>-1.0829941308999582</c:v>
                </c:pt>
                <c:pt idx="51">
                  <c:v>-1.03466995536284</c:v>
                </c:pt>
                <c:pt idx="52">
                  <c:v>-1.008603129263454</c:v>
                </c:pt>
              </c:numCache>
            </c:numRef>
          </c:yVal>
          <c:smooth val="0"/>
        </c:ser>
        <c:axId val="66644579"/>
        <c:axId val="62930300"/>
      </c:scatterChart>
      <c:val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Ascissa fluviale [m]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2930300"/>
        <c:crosses val="autoZero"/>
        <c:crossBetween val="midCat"/>
        <c:dispUnits/>
      </c:valAx>
      <c:valAx>
        <c:axId val="62930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Altezza idrica [m]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7025"/>
          <c:w val="0.198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Chart 1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100"/>
  <sheetViews>
    <sheetView zoomScalePageLayoutView="0" workbookViewId="0" topLeftCell="A9">
      <selection activeCell="Q44" sqref="Q44"/>
    </sheetView>
  </sheetViews>
  <sheetFormatPr defaultColWidth="9.75390625" defaultRowHeight="12.75"/>
  <cols>
    <col min="1" max="16384" width="9.75390625" style="1" customWidth="1"/>
  </cols>
  <sheetData>
    <row r="1" spans="1:12" ht="15.75">
      <c r="A1" s="8" t="s">
        <v>33</v>
      </c>
      <c r="J1" s="2"/>
      <c r="L1" s="2"/>
    </row>
    <row r="2" spans="1:12" ht="15.75">
      <c r="A2" s="8"/>
      <c r="J2" s="2"/>
      <c r="L2" s="2"/>
    </row>
    <row r="3" spans="1:12" ht="15.75">
      <c r="A3" s="8" t="s">
        <v>34</v>
      </c>
      <c r="C3" s="8" t="s">
        <v>0</v>
      </c>
      <c r="J3" s="2"/>
      <c r="L3" s="2"/>
    </row>
    <row r="4" spans="3:12" ht="15.75">
      <c r="C4" s="9" t="s">
        <v>1</v>
      </c>
      <c r="J4" s="2"/>
      <c r="L4" s="2"/>
    </row>
    <row r="5" spans="10:12" ht="15.75">
      <c r="J5" s="2"/>
      <c r="L5" s="2"/>
    </row>
    <row r="7" ht="15.75">
      <c r="A7" s="9" t="s">
        <v>2</v>
      </c>
    </row>
    <row r="9" spans="1:6" ht="15.75">
      <c r="A9" s="3" t="s">
        <v>3</v>
      </c>
      <c r="E9" s="2">
        <v>84</v>
      </c>
      <c r="F9" s="3" t="s">
        <v>4</v>
      </c>
    </row>
    <row r="10" spans="1:6" ht="15.75">
      <c r="A10" s="3" t="s">
        <v>5</v>
      </c>
      <c r="E10" s="2">
        <v>30</v>
      </c>
      <c r="F10" s="3" t="s">
        <v>6</v>
      </c>
    </row>
    <row r="11" spans="1:5" ht="15.75">
      <c r="A11" s="3" t="s">
        <v>7</v>
      </c>
      <c r="E11" s="2">
        <v>0.02</v>
      </c>
    </row>
    <row r="12" spans="1:6" ht="15.75">
      <c r="A12" s="3" t="s">
        <v>8</v>
      </c>
      <c r="E12" s="2">
        <f>1/0.025</f>
        <v>40</v>
      </c>
      <c r="F12" s="3" t="s">
        <v>9</v>
      </c>
    </row>
    <row r="14" ht="15.75">
      <c r="A14" s="9" t="s">
        <v>10</v>
      </c>
    </row>
    <row r="15" ht="15.75">
      <c r="E15" s="2"/>
    </row>
    <row r="16" spans="1:6" ht="15.75">
      <c r="A16" s="3" t="s">
        <v>11</v>
      </c>
      <c r="E16" s="2">
        <v>2</v>
      </c>
      <c r="F16" s="3" t="s">
        <v>6</v>
      </c>
    </row>
    <row r="17" spans="1:6" ht="15.75">
      <c r="A17" s="3" t="s">
        <v>12</v>
      </c>
      <c r="E17" s="2">
        <f>E16+E21*1.5</f>
        <v>3.3920033405130123</v>
      </c>
      <c r="F17" s="3" t="s">
        <v>6</v>
      </c>
    </row>
    <row r="18" spans="1:10" ht="15.75">
      <c r="A18" s="3" t="s">
        <v>13</v>
      </c>
      <c r="E18" s="2">
        <v>3.35</v>
      </c>
      <c r="F18" s="3" t="s">
        <v>6</v>
      </c>
      <c r="G18" s="3" t="s">
        <v>14</v>
      </c>
      <c r="I18" s="2">
        <f>E18+$E$9^2/2/9.81/$E$10^2/E18^2</f>
        <v>3.3856063491025408</v>
      </c>
      <c r="J18" s="3" t="s">
        <v>6</v>
      </c>
    </row>
    <row r="19" spans="1:10" ht="15.75">
      <c r="A19" s="3" t="s">
        <v>15</v>
      </c>
      <c r="E19" s="2">
        <v>0.37</v>
      </c>
      <c r="F19" s="3" t="s">
        <v>6</v>
      </c>
      <c r="G19" s="3" t="s">
        <v>14</v>
      </c>
      <c r="I19" s="2">
        <f>E19+$E$9^2/2/9.81/$E$10^2/E19^2</f>
        <v>3.288862328730913</v>
      </c>
      <c r="J19" s="3" t="s">
        <v>6</v>
      </c>
    </row>
    <row r="20" spans="1:6" ht="15.75">
      <c r="A20" s="3" t="s">
        <v>16</v>
      </c>
      <c r="E20" s="2">
        <f>(+(E9^2/E10^2/E11/E12^2))^(3/10)</f>
        <v>0.6557674036417954</v>
      </c>
      <c r="F20" s="3" t="s">
        <v>6</v>
      </c>
    </row>
    <row r="21" spans="1:6" ht="15.75">
      <c r="A21" s="3" t="s">
        <v>17</v>
      </c>
      <c r="E21" s="2">
        <f>(+(E9^2/9.81/E10^2))^(1/3)</f>
        <v>0.9280022270086751</v>
      </c>
      <c r="F21" s="3" t="s">
        <v>6</v>
      </c>
    </row>
    <row r="23" spans="1:5" ht="15.75">
      <c r="A23" s="2"/>
      <c r="E23" s="2"/>
    </row>
    <row r="25" ht="15.75">
      <c r="A25" s="9" t="s">
        <v>18</v>
      </c>
    </row>
    <row r="27" spans="1:27" ht="15.75">
      <c r="A27" s="3" t="s">
        <v>19</v>
      </c>
      <c r="B27" s="4">
        <v>3.35</v>
      </c>
      <c r="C27" s="4">
        <v>3.25</v>
      </c>
      <c r="D27" s="4">
        <v>3.15</v>
      </c>
      <c r="E27" s="4">
        <f aca="true" t="shared" si="0" ref="E27:Z27">D27-0.1</f>
        <v>3.05</v>
      </c>
      <c r="F27" s="4">
        <f t="shared" si="0"/>
        <v>2.9499999999999997</v>
      </c>
      <c r="G27" s="4">
        <f t="shared" si="0"/>
        <v>2.8499999999999996</v>
      </c>
      <c r="H27" s="4">
        <f t="shared" si="0"/>
        <v>2.7499999999999996</v>
      </c>
      <c r="I27" s="4">
        <f t="shared" si="0"/>
        <v>2.6499999999999995</v>
      </c>
      <c r="J27" s="4">
        <f t="shared" si="0"/>
        <v>2.5499999999999994</v>
      </c>
      <c r="K27" s="4">
        <f t="shared" si="0"/>
        <v>2.4499999999999993</v>
      </c>
      <c r="L27" s="4">
        <f t="shared" si="0"/>
        <v>2.349999999999999</v>
      </c>
      <c r="M27" s="4">
        <f t="shared" si="0"/>
        <v>2.249999999999999</v>
      </c>
      <c r="N27" s="4">
        <f t="shared" si="0"/>
        <v>2.149999999999999</v>
      </c>
      <c r="O27" s="4">
        <f t="shared" si="0"/>
        <v>2.049999999999999</v>
      </c>
      <c r="P27" s="4">
        <f t="shared" si="0"/>
        <v>1.9499999999999988</v>
      </c>
      <c r="Q27" s="4">
        <f t="shared" si="0"/>
        <v>1.8499999999999988</v>
      </c>
      <c r="R27" s="4">
        <f t="shared" si="0"/>
        <v>1.7499999999999987</v>
      </c>
      <c r="S27" s="4">
        <f t="shared" si="0"/>
        <v>1.6499999999999986</v>
      </c>
      <c r="T27" s="4">
        <f t="shared" si="0"/>
        <v>1.5499999999999985</v>
      </c>
      <c r="U27" s="4">
        <f t="shared" si="0"/>
        <v>1.4499999999999984</v>
      </c>
      <c r="V27" s="4">
        <f t="shared" si="0"/>
        <v>1.3499999999999983</v>
      </c>
      <c r="W27" s="4">
        <f t="shared" si="0"/>
        <v>1.2499999999999982</v>
      </c>
      <c r="X27" s="4">
        <f t="shared" si="0"/>
        <v>1.1499999999999981</v>
      </c>
      <c r="Y27" s="4">
        <f t="shared" si="0"/>
        <v>1.049999999999998</v>
      </c>
      <c r="Z27" s="4">
        <f t="shared" si="0"/>
        <v>0.9499999999999981</v>
      </c>
      <c r="AA27" s="4"/>
    </row>
    <row r="28" spans="1:54" ht="15.75">
      <c r="A28" s="3" t="s">
        <v>20</v>
      </c>
      <c r="B28" s="4">
        <f>B27+$E9^2/2/9.81/B27^2/$E10^2</f>
        <v>3.3856063491025408</v>
      </c>
      <c r="C28" s="4">
        <f>C27+$E9^2/2/9.81/C27^2/$E10^2</f>
        <v>3.2878312192003087</v>
      </c>
      <c r="D28" s="4">
        <f aca="true" t="shared" si="1" ref="D28:Z28">D27+$E9^2/2/9.81/D27^2/$E10^2</f>
        <v>3.190271328072891</v>
      </c>
      <c r="E28" s="4">
        <f t="shared" si="1"/>
        <v>3.0929553617633174</v>
      </c>
      <c r="F28" s="4">
        <f t="shared" si="1"/>
        <v>2.9959169494746636</v>
      </c>
      <c r="G28" s="4">
        <f t="shared" si="1"/>
        <v>2.8991957221056643</v>
      </c>
      <c r="H28" s="4">
        <f t="shared" si="1"/>
        <v>2.802838644998778</v>
      </c>
      <c r="I28" s="4">
        <f t="shared" si="1"/>
        <v>2.7069017091923473</v>
      </c>
      <c r="J28" s="4">
        <f t="shared" si="1"/>
        <v>2.6114520957790477</v>
      </c>
      <c r="K28" s="4">
        <f t="shared" si="1"/>
        <v>2.516570970896003</v>
      </c>
      <c r="L28" s="4">
        <f t="shared" si="1"/>
        <v>2.422357130430649</v>
      </c>
      <c r="M28" s="4">
        <f t="shared" si="1"/>
        <v>2.328931803022866</v>
      </c>
      <c r="N28" s="4">
        <f t="shared" si="1"/>
        <v>2.2364450519855614</v>
      </c>
      <c r="O28" s="4">
        <f t="shared" si="1"/>
        <v>2.1450844147063077</v>
      </c>
      <c r="P28" s="4">
        <f t="shared" si="1"/>
        <v>2.055086720000857</v>
      </c>
      <c r="Q28" s="4">
        <f t="shared" si="1"/>
        <v>1.9667544931492353</v>
      </c>
      <c r="R28" s="4">
        <f t="shared" si="1"/>
        <v>1.880479102956166</v>
      </c>
      <c r="S28" s="4">
        <f t="shared" si="1"/>
        <v>1.7967740138854946</v>
      </c>
      <c r="T28" s="4">
        <f t="shared" si="1"/>
        <v>1.7163235183364243</v>
      </c>
      <c r="U28" s="4">
        <f t="shared" si="1"/>
        <v>1.6400557682774124</v>
      </c>
      <c r="V28" s="4">
        <f t="shared" si="1"/>
        <v>1.5692550083968504</v>
      </c>
      <c r="W28" s="4">
        <f t="shared" si="1"/>
        <v>1.5057390417940866</v>
      </c>
      <c r="X28" s="4">
        <f t="shared" si="1"/>
        <v>1.4521491514580422</v>
      </c>
      <c r="Y28" s="4">
        <f t="shared" si="1"/>
        <v>1.4124419526560192</v>
      </c>
      <c r="Z28" s="4">
        <f t="shared" si="1"/>
        <v>1.3927614989509827</v>
      </c>
      <c r="AE28" s="4">
        <f aca="true" t="shared" si="2" ref="AE28:BB28">C27+$E9^2/2/9.81/C27^2/$E10^2</f>
        <v>3.2878312192003087</v>
      </c>
      <c r="AF28" s="4">
        <f t="shared" si="2"/>
        <v>3.190271328072891</v>
      </c>
      <c r="AG28" s="4">
        <f t="shared" si="2"/>
        <v>3.0929553617633174</v>
      </c>
      <c r="AH28" s="4">
        <f t="shared" si="2"/>
        <v>2.9959169494746636</v>
      </c>
      <c r="AI28" s="4">
        <f t="shared" si="2"/>
        <v>2.8991957221056643</v>
      </c>
      <c r="AJ28" s="4">
        <f t="shared" si="2"/>
        <v>2.802838644998778</v>
      </c>
      <c r="AK28" s="4">
        <f t="shared" si="2"/>
        <v>2.7069017091923473</v>
      </c>
      <c r="AL28" s="4">
        <f t="shared" si="2"/>
        <v>2.6114520957790477</v>
      </c>
      <c r="AM28" s="4">
        <f t="shared" si="2"/>
        <v>2.516570970896003</v>
      </c>
      <c r="AN28" s="4">
        <f t="shared" si="2"/>
        <v>2.422357130430649</v>
      </c>
      <c r="AO28" s="4">
        <f t="shared" si="2"/>
        <v>2.328931803022866</v>
      </c>
      <c r="AP28" s="4">
        <f t="shared" si="2"/>
        <v>2.2364450519855614</v>
      </c>
      <c r="AQ28" s="4">
        <f t="shared" si="2"/>
        <v>2.1450844147063077</v>
      </c>
      <c r="AR28" s="4">
        <f t="shared" si="2"/>
        <v>2.055086720000857</v>
      </c>
      <c r="AS28" s="4">
        <f t="shared" si="2"/>
        <v>1.9667544931492353</v>
      </c>
      <c r="AT28" s="4">
        <f t="shared" si="2"/>
        <v>1.880479102956166</v>
      </c>
      <c r="AU28" s="4">
        <f t="shared" si="2"/>
        <v>1.7967740138854946</v>
      </c>
      <c r="AV28" s="4">
        <f t="shared" si="2"/>
        <v>1.7163235183364243</v>
      </c>
      <c r="AW28" s="4">
        <f t="shared" si="2"/>
        <v>1.6400557682774124</v>
      </c>
      <c r="AX28" s="4">
        <f t="shared" si="2"/>
        <v>1.5692550083968504</v>
      </c>
      <c r="AY28" s="4">
        <f t="shared" si="2"/>
        <v>1.5057390417940866</v>
      </c>
      <c r="AZ28" s="4">
        <f t="shared" si="2"/>
        <v>1.4521491514580422</v>
      </c>
      <c r="BA28" s="4">
        <f t="shared" si="2"/>
        <v>1.4124419526560192</v>
      </c>
      <c r="BB28" s="4">
        <f t="shared" si="2"/>
        <v>1.3927614989509827</v>
      </c>
    </row>
    <row r="29" spans="1:54" ht="15.75">
      <c r="A29" s="3" t="s">
        <v>21</v>
      </c>
      <c r="B29" s="4">
        <v>0</v>
      </c>
      <c r="C29" s="1">
        <f>+$E$9^2/$E$10^2/$E$12^2/C27^(10/3)</f>
        <v>9.63647524523376E-05</v>
      </c>
      <c r="D29" s="1">
        <f aca="true" t="shared" si="3" ref="D29:Z29">+$E$9^2/$E$10^2/$E$12^2/D27^(10/3)</f>
        <v>0.00010694510242015157</v>
      </c>
      <c r="E29" s="1">
        <f t="shared" si="3"/>
        <v>0.00011908670588767088</v>
      </c>
      <c r="F29" s="1">
        <f t="shared" si="3"/>
        <v>0.0001330830340513376</v>
      </c>
      <c r="G29" s="1">
        <f t="shared" si="3"/>
        <v>0.0001492954412366576</v>
      </c>
      <c r="H29" s="1">
        <f t="shared" si="3"/>
        <v>0.0001681720302674167</v>
      </c>
      <c r="I29" s="1">
        <f t="shared" si="3"/>
        <v>0.00019027270845931946</v>
      </c>
      <c r="J29" s="1">
        <f t="shared" si="3"/>
        <v>0.00021630280194785502</v>
      </c>
      <c r="K29" s="1">
        <f t="shared" si="3"/>
        <v>0.0002471586411305341</v>
      </c>
      <c r="L29" s="1">
        <f t="shared" si="3"/>
        <v>0.00028399010336428254</v>
      </c>
      <c r="M29" s="1">
        <f t="shared" si="3"/>
        <v>0.00032828750476883895</v>
      </c>
      <c r="N29" s="1">
        <f t="shared" si="3"/>
        <v>0.0003820039734676102</v>
      </c>
      <c r="O29" s="1">
        <f t="shared" si="3"/>
        <v>0.00044773035882790735</v>
      </c>
      <c r="P29" s="1">
        <f t="shared" si="3"/>
        <v>0.0005289492944237077</v>
      </c>
      <c r="Q29" s="1">
        <f t="shared" si="3"/>
        <v>0.0006304108105623194</v>
      </c>
      <c r="R29" s="1">
        <f t="shared" si="3"/>
        <v>0.0007586985447919959</v>
      </c>
      <c r="S29" s="1">
        <f t="shared" si="3"/>
        <v>0.0009231018031800555</v>
      </c>
      <c r="T29" s="1">
        <f t="shared" si="3"/>
        <v>0.0011369911548312133</v>
      </c>
      <c r="U29" s="1">
        <f t="shared" si="3"/>
        <v>0.0014200470672411233</v>
      </c>
      <c r="V29" s="1">
        <f t="shared" si="3"/>
        <v>0.0018019809068827713</v>
      </c>
      <c r="W29" s="1">
        <f t="shared" si="3"/>
        <v>0.0023289636131535586</v>
      </c>
      <c r="X29" s="1">
        <f t="shared" si="3"/>
        <v>0.0030751757800422715</v>
      </c>
      <c r="Y29" s="1">
        <f t="shared" si="3"/>
        <v>0.004164521256322553</v>
      </c>
      <c r="Z29" s="1">
        <f t="shared" si="3"/>
        <v>0.005813674721255493</v>
      </c>
      <c r="AE29" s="5">
        <f aca="true" t="shared" si="4" ref="AE29:BB29">(+$E9)^2/$E10^2/$E12^2/((C27+B27)/2)^(10/3)</f>
        <v>9.158329834010985E-05</v>
      </c>
      <c r="AF29" s="5">
        <f t="shared" si="4"/>
        <v>0.00010147587830593139</v>
      </c>
      <c r="AG29" s="5">
        <f t="shared" si="4"/>
        <v>0.00011280380970360004</v>
      </c>
      <c r="AH29" s="5">
        <f t="shared" si="4"/>
        <v>0.00012583223127104104</v>
      </c>
      <c r="AI29" s="5">
        <f t="shared" si="4"/>
        <v>0.00014088651302393172</v>
      </c>
      <c r="AJ29" s="5">
        <f t="shared" si="4"/>
        <v>0.00015836868437169466</v>
      </c>
      <c r="AK29" s="5">
        <f t="shared" si="4"/>
        <v>0.00017877914920076947</v>
      </c>
      <c r="AL29" s="5">
        <f t="shared" si="4"/>
        <v>0.00020274566951137814</v>
      </c>
      <c r="AM29" s="5">
        <f t="shared" si="4"/>
        <v>0.00023106245559472528</v>
      </c>
      <c r="AN29" s="5">
        <f t="shared" si="4"/>
        <v>0.00026474348063910735</v>
      </c>
      <c r="AO29" s="5">
        <f t="shared" si="4"/>
        <v>0.0003050960792641382</v>
      </c>
      <c r="AP29" s="5">
        <f t="shared" si="4"/>
        <v>0.0003538238827160299</v>
      </c>
      <c r="AQ29" s="5">
        <f t="shared" si="4"/>
        <v>0.00041317283895189505</v>
      </c>
      <c r="AR29" s="5">
        <f t="shared" si="4"/>
        <v>0.00048614157216526194</v>
      </c>
      <c r="AS29" s="5">
        <f t="shared" si="4"/>
        <v>0.000576789585520116</v>
      </c>
      <c r="AT29" s="5">
        <f t="shared" si="4"/>
        <v>0.000690697254470698</v>
      </c>
      <c r="AU29" s="5">
        <f t="shared" si="4"/>
        <v>0.0008356665310669214</v>
      </c>
      <c r="AV29" s="5">
        <f t="shared" si="4"/>
        <v>0.001022812761073711</v>
      </c>
      <c r="AW29" s="5">
        <f t="shared" si="4"/>
        <v>0.001268309415469001</v>
      </c>
      <c r="AX29" s="5">
        <f t="shared" si="4"/>
        <v>0.0015962563126724482</v>
      </c>
      <c r="AY29" s="5">
        <f t="shared" si="4"/>
        <v>0.0020435482943393247</v>
      </c>
      <c r="AZ29" s="5">
        <f t="shared" si="4"/>
        <v>0.002668447072637189</v>
      </c>
      <c r="BA29" s="5">
        <f t="shared" si="4"/>
        <v>0.0035663212623157038</v>
      </c>
      <c r="BB29" s="5">
        <f t="shared" si="4"/>
        <v>0.004900000000000033</v>
      </c>
    </row>
    <row r="30" spans="1:54" ht="15.75">
      <c r="A30" s="3" t="s">
        <v>22</v>
      </c>
      <c r="B30" s="6">
        <v>0</v>
      </c>
      <c r="C30" s="1">
        <f>+(C28-B28)/($E$11-(C29+B29)/2)</f>
        <v>-4.900562532494628</v>
      </c>
      <c r="D30" s="1">
        <f aca="true" t="shared" si="5" ref="D30:Z30">+(D28-C28)/($E$11-(D29+C29)/2)</f>
        <v>-4.902914828928922</v>
      </c>
      <c r="E30" s="1">
        <f t="shared" si="5"/>
        <v>-4.893450200420319</v>
      </c>
      <c r="F30" s="1">
        <f t="shared" si="5"/>
        <v>-4.882702359034626</v>
      </c>
      <c r="G30" s="1">
        <f t="shared" si="5"/>
        <v>-4.870444082801888</v>
      </c>
      <c r="H30" s="1">
        <f t="shared" si="5"/>
        <v>-4.85639756170767</v>
      </c>
      <c r="I30" s="1">
        <f t="shared" si="5"/>
        <v>-4.84022058035415</v>
      </c>
      <c r="J30" s="1">
        <f t="shared" si="5"/>
        <v>-4.821488145759589</v>
      </c>
      <c r="K30" s="1">
        <f t="shared" si="5"/>
        <v>-4.799667767902462</v>
      </c>
      <c r="L30" s="1">
        <f t="shared" si="5"/>
        <v>-4.7740857647694</v>
      </c>
      <c r="M30" s="1">
        <f t="shared" si="5"/>
        <v>-4.743880668107596</v>
      </c>
      <c r="N30" s="1">
        <f t="shared" si="5"/>
        <v>-4.707937753525135</v>
      </c>
      <c r="O30" s="1">
        <f t="shared" si="5"/>
        <v>-4.6647953860869364</v>
      </c>
      <c r="P30" s="1">
        <f t="shared" si="5"/>
        <v>-4.612508310710668</v>
      </c>
      <c r="Q30" s="1">
        <f t="shared" si="5"/>
        <v>-4.54844343915976</v>
      </c>
      <c r="R30" s="1">
        <f t="shared" si="5"/>
        <v>-4.468966592203354</v>
      </c>
      <c r="S30" s="1">
        <f t="shared" si="5"/>
        <v>-4.368946862368646</v>
      </c>
      <c r="T30" s="1">
        <f t="shared" si="5"/>
        <v>-4.240943208428763</v>
      </c>
      <c r="U30" s="1">
        <f t="shared" si="5"/>
        <v>-4.073809679445343</v>
      </c>
      <c r="V30" s="1">
        <f t="shared" si="5"/>
        <v>-3.8501720448723096</v>
      </c>
      <c r="W30" s="1">
        <f t="shared" si="5"/>
        <v>-3.5415466480985884</v>
      </c>
      <c r="X30" s="1">
        <f t="shared" si="5"/>
        <v>-3.09805215977223</v>
      </c>
      <c r="Y30" s="1">
        <f t="shared" si="5"/>
        <v>-2.424104492934578</v>
      </c>
      <c r="Z30" s="1">
        <f t="shared" si="5"/>
        <v>-1.311077355000926</v>
      </c>
      <c r="AE30" s="6">
        <f>(AE28-B28)/($E11-AE29)</f>
        <v>-4.911245900035832</v>
      </c>
      <c r="AF30" s="6">
        <f aca="true" t="shared" si="6" ref="AF30:BB30">(AF28-AE28)/($E11-AF29)</f>
        <v>-4.902870711956691</v>
      </c>
      <c r="AG30" s="6">
        <f t="shared" si="6"/>
        <v>-4.893398012388358</v>
      </c>
      <c r="AH30" s="6">
        <f t="shared" si="6"/>
        <v>-4.882640290545352</v>
      </c>
      <c r="AI30" s="6">
        <f t="shared" si="6"/>
        <v>-4.8703698396421675</v>
      </c>
      <c r="AJ30" s="6">
        <f t="shared" si="6"/>
        <v>-4.856308212469939</v>
      </c>
      <c r="AK30" s="6">
        <f t="shared" si="6"/>
        <v>-4.840112348708441</v>
      </c>
      <c r="AL30" s="6">
        <f t="shared" si="6"/>
        <v>-4.821356124435049</v>
      </c>
      <c r="AM30" s="6">
        <f t="shared" si="6"/>
        <v>-4.7995055207150825</v>
      </c>
      <c r="AN30" s="6">
        <f t="shared" si="6"/>
        <v>-4.773884766733455</v>
      </c>
      <c r="AO30" s="6">
        <f t="shared" si="6"/>
        <v>-4.743629508617188</v>
      </c>
      <c r="AP30" s="6">
        <f t="shared" si="6"/>
        <v>-4.7076209886939795</v>
      </c>
      <c r="AQ30" s="6">
        <f t="shared" si="6"/>
        <v>-4.664391865413537</v>
      </c>
      <c r="AR30" s="6">
        <f t="shared" si="6"/>
        <v>-4.611988707321835</v>
      </c>
      <c r="AS30" s="6">
        <f t="shared" si="6"/>
        <v>-4.547766562100899</v>
      </c>
      <c r="AT30" s="6">
        <f t="shared" si="6"/>
        <v>-4.4680738258684505</v>
      </c>
      <c r="AU30" s="6">
        <f t="shared" si="6"/>
        <v>-4.367753734110507</v>
      </c>
      <c r="AV30" s="6">
        <f t="shared" si="6"/>
        <v>-4.23932664710443</v>
      </c>
      <c r="AW30" s="6">
        <f t="shared" si="6"/>
        <v>-4.071589252173282</v>
      </c>
      <c r="AX30" s="6">
        <f t="shared" si="6"/>
        <v>-3.847084652092497</v>
      </c>
      <c r="AY30" s="6">
        <f t="shared" si="6"/>
        <v>-3.5372225896244722</v>
      </c>
      <c r="AZ30" s="6">
        <f t="shared" si="6"/>
        <v>-3.0920420438169374</v>
      </c>
      <c r="BA30" s="6">
        <f t="shared" si="6"/>
        <v>-2.416208776855901</v>
      </c>
      <c r="BB30" s="6">
        <f t="shared" si="6"/>
        <v>-1.303341304969312</v>
      </c>
    </row>
    <row r="31" spans="1:54" ht="15.75">
      <c r="A31" s="3" t="s">
        <v>23</v>
      </c>
      <c r="B31" s="6">
        <v>200</v>
      </c>
      <c r="C31" s="1">
        <f>+B31+C30</f>
        <v>195.09943746750537</v>
      </c>
      <c r="D31" s="1">
        <f aca="true" t="shared" si="7" ref="D31:Z31">+C31+D30</f>
        <v>190.19652263857645</v>
      </c>
      <c r="E31" s="1">
        <f t="shared" si="7"/>
        <v>185.30307243815614</v>
      </c>
      <c r="F31" s="1">
        <f t="shared" si="7"/>
        <v>180.4203700791215</v>
      </c>
      <c r="G31" s="1">
        <f t="shared" si="7"/>
        <v>175.54992599631962</v>
      </c>
      <c r="H31" s="1">
        <f t="shared" si="7"/>
        <v>170.69352843461195</v>
      </c>
      <c r="I31" s="1">
        <f t="shared" si="7"/>
        <v>165.8533078542578</v>
      </c>
      <c r="J31" s="1">
        <f t="shared" si="7"/>
        <v>161.0318197084982</v>
      </c>
      <c r="K31" s="1">
        <f t="shared" si="7"/>
        <v>156.23215194059574</v>
      </c>
      <c r="L31" s="1">
        <f t="shared" si="7"/>
        <v>151.45806617582633</v>
      </c>
      <c r="M31" s="1">
        <f t="shared" si="7"/>
        <v>146.71418550771872</v>
      </c>
      <c r="N31" s="1">
        <f t="shared" si="7"/>
        <v>142.0062477541936</v>
      </c>
      <c r="O31" s="1">
        <f t="shared" si="7"/>
        <v>137.34145236810667</v>
      </c>
      <c r="P31" s="1">
        <f t="shared" si="7"/>
        <v>132.728944057396</v>
      </c>
      <c r="Q31" s="1">
        <f t="shared" si="7"/>
        <v>128.18050061823624</v>
      </c>
      <c r="R31" s="1">
        <f t="shared" si="7"/>
        <v>123.71153402603288</v>
      </c>
      <c r="S31" s="1">
        <f t="shared" si="7"/>
        <v>119.34258716366423</v>
      </c>
      <c r="T31" s="1">
        <f t="shared" si="7"/>
        <v>115.10164395523547</v>
      </c>
      <c r="U31" s="1">
        <f t="shared" si="7"/>
        <v>111.02783427579013</v>
      </c>
      <c r="V31" s="1">
        <f t="shared" si="7"/>
        <v>107.17766223091782</v>
      </c>
      <c r="W31" s="1">
        <f t="shared" si="7"/>
        <v>103.63611558281923</v>
      </c>
      <c r="X31" s="1">
        <f t="shared" si="7"/>
        <v>100.53806342304699</v>
      </c>
      <c r="Y31" s="1">
        <f t="shared" si="7"/>
        <v>98.11395893011242</v>
      </c>
      <c r="Z31" s="1">
        <f t="shared" si="7"/>
        <v>96.80288157511148</v>
      </c>
      <c r="AE31" s="6">
        <f>200+AE30</f>
        <v>195.08875409996418</v>
      </c>
      <c r="AF31" s="6">
        <f aca="true" t="shared" si="8" ref="AF31:BB31">+AE31+AF30</f>
        <v>190.18588338800748</v>
      </c>
      <c r="AG31" s="6">
        <f t="shared" si="8"/>
        <v>185.29248537561912</v>
      </c>
      <c r="AH31" s="6">
        <f t="shared" si="8"/>
        <v>180.40984508507378</v>
      </c>
      <c r="AI31" s="6">
        <f t="shared" si="8"/>
        <v>175.53947524543162</v>
      </c>
      <c r="AJ31" s="6">
        <f t="shared" si="8"/>
        <v>170.68316703296168</v>
      </c>
      <c r="AK31" s="6">
        <f t="shared" si="8"/>
        <v>165.84305468425325</v>
      </c>
      <c r="AL31" s="6">
        <f t="shared" si="8"/>
        <v>161.0216985598182</v>
      </c>
      <c r="AM31" s="6">
        <f t="shared" si="8"/>
        <v>156.2221930391031</v>
      </c>
      <c r="AN31" s="6">
        <f t="shared" si="8"/>
        <v>151.44830827236964</v>
      </c>
      <c r="AO31" s="6">
        <f t="shared" si="8"/>
        <v>146.70467876375247</v>
      </c>
      <c r="AP31" s="6">
        <f t="shared" si="8"/>
        <v>141.9970577750585</v>
      </c>
      <c r="AQ31" s="6">
        <f t="shared" si="8"/>
        <v>137.33266590964496</v>
      </c>
      <c r="AR31" s="6">
        <f t="shared" si="8"/>
        <v>132.72067720232312</v>
      </c>
      <c r="AS31" s="6">
        <f t="shared" si="8"/>
        <v>128.17291064022223</v>
      </c>
      <c r="AT31" s="6">
        <f t="shared" si="8"/>
        <v>123.70483681435378</v>
      </c>
      <c r="AU31" s="6">
        <f t="shared" si="8"/>
        <v>119.33708308024327</v>
      </c>
      <c r="AV31" s="6">
        <f t="shared" si="8"/>
        <v>115.09775643313884</v>
      </c>
      <c r="AW31" s="6">
        <f t="shared" si="8"/>
        <v>111.02616718096556</v>
      </c>
      <c r="AX31" s="6">
        <f t="shared" si="8"/>
        <v>107.17908252887307</v>
      </c>
      <c r="AY31" s="6">
        <f t="shared" si="8"/>
        <v>103.64185993924859</v>
      </c>
      <c r="AZ31" s="6">
        <f t="shared" si="8"/>
        <v>100.54981789543166</v>
      </c>
      <c r="BA31" s="6">
        <f t="shared" si="8"/>
        <v>98.13360911857576</v>
      </c>
      <c r="BB31" s="6">
        <f t="shared" si="8"/>
        <v>96.83026781360645</v>
      </c>
    </row>
    <row r="32" spans="1:54" ht="15.75">
      <c r="A32" s="3" t="s">
        <v>24</v>
      </c>
      <c r="B32" s="4">
        <f>-200*E11</f>
        <v>-4</v>
      </c>
      <c r="C32" s="1">
        <f>-C31*$E$11</f>
        <v>-3.9019887493501075</v>
      </c>
      <c r="D32" s="1">
        <f aca="true" t="shared" si="9" ref="D32:Z32">-D31*$E$11</f>
        <v>-3.803930452771529</v>
      </c>
      <c r="E32" s="1">
        <f t="shared" si="9"/>
        <v>-3.7060614487631227</v>
      </c>
      <c r="F32" s="1">
        <f t="shared" si="9"/>
        <v>-3.60840740158243</v>
      </c>
      <c r="G32" s="1">
        <f t="shared" si="9"/>
        <v>-3.5109985199263924</v>
      </c>
      <c r="H32" s="1">
        <f t="shared" si="9"/>
        <v>-3.4138705686922393</v>
      </c>
      <c r="I32" s="1">
        <f t="shared" si="9"/>
        <v>-3.317066157085156</v>
      </c>
      <c r="J32" s="1">
        <f t="shared" si="9"/>
        <v>-3.220636394169964</v>
      </c>
      <c r="K32" s="1">
        <f t="shared" si="9"/>
        <v>-3.124643038811915</v>
      </c>
      <c r="L32" s="1">
        <f t="shared" si="9"/>
        <v>-3.0291613235165267</v>
      </c>
      <c r="M32" s="1">
        <f t="shared" si="9"/>
        <v>-2.9342837101543746</v>
      </c>
      <c r="N32" s="1">
        <f t="shared" si="9"/>
        <v>-2.840124955083872</v>
      </c>
      <c r="O32" s="1">
        <f t="shared" si="9"/>
        <v>-2.7468290473621333</v>
      </c>
      <c r="P32" s="1">
        <f t="shared" si="9"/>
        <v>-2.6545788811479203</v>
      </c>
      <c r="Q32" s="1">
        <f t="shared" si="9"/>
        <v>-2.563610012364725</v>
      </c>
      <c r="R32" s="1">
        <f t="shared" si="9"/>
        <v>-2.4742306805206575</v>
      </c>
      <c r="S32" s="1">
        <f t="shared" si="9"/>
        <v>-2.3868517432732848</v>
      </c>
      <c r="T32" s="1">
        <f t="shared" si="9"/>
        <v>-2.3020328791047096</v>
      </c>
      <c r="U32" s="1">
        <f t="shared" si="9"/>
        <v>-2.2205566855158025</v>
      </c>
      <c r="V32" s="1">
        <f t="shared" si="9"/>
        <v>-2.1435532446183565</v>
      </c>
      <c r="W32" s="1">
        <f t="shared" si="9"/>
        <v>-2.0727223116563844</v>
      </c>
      <c r="X32" s="1">
        <f t="shared" si="9"/>
        <v>-2.0107612684609397</v>
      </c>
      <c r="Y32" s="1">
        <f t="shared" si="9"/>
        <v>-1.9622791786022484</v>
      </c>
      <c r="Z32" s="1">
        <f t="shared" si="9"/>
        <v>-1.9360576315022298</v>
      </c>
      <c r="AE32" s="4">
        <f aca="true" t="shared" si="10" ref="AE32:BB32">-$E$11*AE31</f>
        <v>-3.9017750819992836</v>
      </c>
      <c r="AF32" s="4">
        <f t="shared" si="10"/>
        <v>-3.8037176677601496</v>
      </c>
      <c r="AG32" s="4">
        <f t="shared" si="10"/>
        <v>-3.7058497075123826</v>
      </c>
      <c r="AH32" s="4">
        <f t="shared" si="10"/>
        <v>-3.6081969017014757</v>
      </c>
      <c r="AI32" s="4">
        <f t="shared" si="10"/>
        <v>-3.5107895049086326</v>
      </c>
      <c r="AJ32" s="4">
        <f t="shared" si="10"/>
        <v>-3.413663340659234</v>
      </c>
      <c r="AK32" s="4">
        <f t="shared" si="10"/>
        <v>-3.316861093685065</v>
      </c>
      <c r="AL32" s="4">
        <f t="shared" si="10"/>
        <v>-3.220433971196364</v>
      </c>
      <c r="AM32" s="4">
        <f t="shared" si="10"/>
        <v>-3.124443860782062</v>
      </c>
      <c r="AN32" s="4">
        <f t="shared" si="10"/>
        <v>-3.028966165447393</v>
      </c>
      <c r="AO32" s="4">
        <f t="shared" si="10"/>
        <v>-2.934093575275049</v>
      </c>
      <c r="AP32" s="4">
        <f t="shared" si="10"/>
        <v>-2.8399411555011698</v>
      </c>
      <c r="AQ32" s="4">
        <f t="shared" si="10"/>
        <v>-2.7466533181928994</v>
      </c>
      <c r="AR32" s="4">
        <f t="shared" si="10"/>
        <v>-2.6544135440464625</v>
      </c>
      <c r="AS32" s="4">
        <f t="shared" si="10"/>
        <v>-2.5634582128044445</v>
      </c>
      <c r="AT32" s="4">
        <f t="shared" si="10"/>
        <v>-2.4740967362870756</v>
      </c>
      <c r="AU32" s="4">
        <f t="shared" si="10"/>
        <v>-2.3867416616048653</v>
      </c>
      <c r="AV32" s="4">
        <f t="shared" si="10"/>
        <v>-2.301955128662777</v>
      </c>
      <c r="AW32" s="4">
        <f t="shared" si="10"/>
        <v>-2.2205233436193113</v>
      </c>
      <c r="AX32" s="4">
        <f t="shared" si="10"/>
        <v>-2.1435816505774614</v>
      </c>
      <c r="AY32" s="4">
        <f t="shared" si="10"/>
        <v>-2.072837198784972</v>
      </c>
      <c r="AZ32" s="4">
        <f t="shared" si="10"/>
        <v>-2.0109963579086334</v>
      </c>
      <c r="BA32" s="4">
        <f t="shared" si="10"/>
        <v>-1.9626721823715152</v>
      </c>
      <c r="BB32" s="4">
        <f t="shared" si="10"/>
        <v>-1.936605356272129</v>
      </c>
    </row>
    <row r="33" spans="1:54" ht="15.75">
      <c r="A33" s="3" t="s">
        <v>25</v>
      </c>
      <c r="B33" s="4">
        <f>B32+B27</f>
        <v>-0.6499999999999999</v>
      </c>
      <c r="C33" s="4">
        <f>C32+C27</f>
        <v>-0.6519887493501075</v>
      </c>
      <c r="D33" s="4">
        <f aca="true" t="shared" si="11" ref="D33:Z33">D32+D27</f>
        <v>-0.6539304527715291</v>
      </c>
      <c r="E33" s="4">
        <f t="shared" si="11"/>
        <v>-0.6560614487631229</v>
      </c>
      <c r="F33" s="4">
        <f t="shared" si="11"/>
        <v>-0.6584074015824304</v>
      </c>
      <c r="G33" s="4">
        <f t="shared" si="11"/>
        <v>-0.6609985199263928</v>
      </c>
      <c r="H33" s="4">
        <f t="shared" si="11"/>
        <v>-0.6638705686922397</v>
      </c>
      <c r="I33" s="4">
        <f t="shared" si="11"/>
        <v>-0.6670661570851566</v>
      </c>
      <c r="J33" s="4">
        <f t="shared" si="11"/>
        <v>-0.6706363941699647</v>
      </c>
      <c r="K33" s="4">
        <f t="shared" si="11"/>
        <v>-0.6746430388119156</v>
      </c>
      <c r="L33" s="4">
        <f t="shared" si="11"/>
        <v>-0.6791613235165275</v>
      </c>
      <c r="M33" s="4">
        <f t="shared" si="11"/>
        <v>-0.6842837101543755</v>
      </c>
      <c r="N33" s="4">
        <f t="shared" si="11"/>
        <v>-0.6901249550838728</v>
      </c>
      <c r="O33" s="4">
        <f t="shared" si="11"/>
        <v>-0.6968290473621344</v>
      </c>
      <c r="P33" s="4">
        <f t="shared" si="11"/>
        <v>-0.7045788811479214</v>
      </c>
      <c r="Q33" s="4">
        <f t="shared" si="11"/>
        <v>-0.7136100123647262</v>
      </c>
      <c r="R33" s="4">
        <f t="shared" si="11"/>
        <v>-0.7242306805206589</v>
      </c>
      <c r="S33" s="4">
        <f t="shared" si="11"/>
        <v>-0.7368517432732862</v>
      </c>
      <c r="T33" s="4">
        <f t="shared" si="11"/>
        <v>-0.7520328791047111</v>
      </c>
      <c r="U33" s="4">
        <f t="shared" si="11"/>
        <v>-0.7705566855158041</v>
      </c>
      <c r="V33" s="4">
        <f t="shared" si="11"/>
        <v>-0.7935532446183582</v>
      </c>
      <c r="W33" s="4">
        <f t="shared" si="11"/>
        <v>-0.8227223116563862</v>
      </c>
      <c r="X33" s="4">
        <f t="shared" si="11"/>
        <v>-0.8607612684609416</v>
      </c>
      <c r="Y33" s="4">
        <f t="shared" si="11"/>
        <v>-0.9122791786022504</v>
      </c>
      <c r="Z33" s="4">
        <f t="shared" si="11"/>
        <v>-0.9860576315022317</v>
      </c>
      <c r="AE33" s="4">
        <f aca="true" t="shared" si="12" ref="AE33:BB33">AE32+C27</f>
        <v>-0.6517750819992836</v>
      </c>
      <c r="AF33" s="4">
        <f t="shared" si="12"/>
        <v>-0.6537176677601497</v>
      </c>
      <c r="AG33" s="4">
        <f t="shared" si="12"/>
        <v>-0.6558497075123828</v>
      </c>
      <c r="AH33" s="4">
        <f t="shared" si="12"/>
        <v>-0.6581969017014759</v>
      </c>
      <c r="AI33" s="4">
        <f t="shared" si="12"/>
        <v>-0.660789504908633</v>
      </c>
      <c r="AJ33" s="4">
        <f t="shared" si="12"/>
        <v>-0.6636633406592343</v>
      </c>
      <c r="AK33" s="4">
        <f t="shared" si="12"/>
        <v>-0.6668610936850654</v>
      </c>
      <c r="AL33" s="4">
        <f t="shared" si="12"/>
        <v>-0.6704339711963647</v>
      </c>
      <c r="AM33" s="4">
        <f t="shared" si="12"/>
        <v>-0.6744438607820626</v>
      </c>
      <c r="AN33" s="4">
        <f t="shared" si="12"/>
        <v>-0.678966165447394</v>
      </c>
      <c r="AO33" s="4">
        <f t="shared" si="12"/>
        <v>-0.6840935752750501</v>
      </c>
      <c r="AP33" s="4">
        <f t="shared" si="12"/>
        <v>-0.6899411555011707</v>
      </c>
      <c r="AQ33" s="4">
        <f t="shared" si="12"/>
        <v>-0.6966533181929004</v>
      </c>
      <c r="AR33" s="4">
        <f t="shared" si="12"/>
        <v>-0.7044135440464636</v>
      </c>
      <c r="AS33" s="4">
        <f t="shared" si="12"/>
        <v>-0.7134582128044458</v>
      </c>
      <c r="AT33" s="4">
        <f t="shared" si="12"/>
        <v>-0.7240967362870769</v>
      </c>
      <c r="AU33" s="4">
        <f t="shared" si="12"/>
        <v>-0.7367416616048668</v>
      </c>
      <c r="AV33" s="4">
        <f t="shared" si="12"/>
        <v>-0.7519551286627784</v>
      </c>
      <c r="AW33" s="4">
        <f t="shared" si="12"/>
        <v>-0.7705233436193129</v>
      </c>
      <c r="AX33" s="4">
        <f t="shared" si="12"/>
        <v>-0.7935816505774631</v>
      </c>
      <c r="AY33" s="4">
        <f t="shared" si="12"/>
        <v>-0.8228371987849736</v>
      </c>
      <c r="AZ33" s="4">
        <f t="shared" si="12"/>
        <v>-0.8609963579086353</v>
      </c>
      <c r="BA33" s="4">
        <f t="shared" si="12"/>
        <v>-0.9126721823715171</v>
      </c>
      <c r="BB33" s="4">
        <f t="shared" si="12"/>
        <v>-0.986605356272131</v>
      </c>
    </row>
    <row r="34" spans="1:54" ht="15.75">
      <c r="A34" s="3" t="s">
        <v>26</v>
      </c>
      <c r="B34" s="4">
        <f>B32+$E20</f>
        <v>-3.3442325963582045</v>
      </c>
      <c r="C34" s="4">
        <f>C32+$E20</f>
        <v>-3.246221345708312</v>
      </c>
      <c r="D34" s="4">
        <f aca="true" t="shared" si="13" ref="D34:Z34">D32+$E20</f>
        <v>-3.1481630491297334</v>
      </c>
      <c r="E34" s="4">
        <f t="shared" si="13"/>
        <v>-3.050294045121327</v>
      </c>
      <c r="F34" s="4">
        <f t="shared" si="13"/>
        <v>-2.9526399979406346</v>
      </c>
      <c r="G34" s="4">
        <f t="shared" si="13"/>
        <v>-2.855231116284597</v>
      </c>
      <c r="H34" s="4">
        <f t="shared" si="13"/>
        <v>-2.7581031650504437</v>
      </c>
      <c r="I34" s="4">
        <f t="shared" si="13"/>
        <v>-2.6612987534433605</v>
      </c>
      <c r="J34" s="4">
        <f t="shared" si="13"/>
        <v>-2.5648689905281685</v>
      </c>
      <c r="K34" s="4">
        <f t="shared" si="13"/>
        <v>-2.4688756351701193</v>
      </c>
      <c r="L34" s="4">
        <f t="shared" si="13"/>
        <v>-2.373393919874731</v>
      </c>
      <c r="M34" s="4">
        <f t="shared" si="13"/>
        <v>-2.278516306512579</v>
      </c>
      <c r="N34" s="4">
        <f t="shared" si="13"/>
        <v>-2.1843575514420763</v>
      </c>
      <c r="O34" s="4">
        <f t="shared" si="13"/>
        <v>-2.0910616437203378</v>
      </c>
      <c r="P34" s="4">
        <f t="shared" si="13"/>
        <v>-1.9988114775061248</v>
      </c>
      <c r="Q34" s="4">
        <f t="shared" si="13"/>
        <v>-1.9078426087229294</v>
      </c>
      <c r="R34" s="4">
        <f t="shared" si="13"/>
        <v>-1.818463276878862</v>
      </c>
      <c r="S34" s="4">
        <f t="shared" si="13"/>
        <v>-1.7310843396314892</v>
      </c>
      <c r="T34" s="4">
        <f t="shared" si="13"/>
        <v>-1.646265475462914</v>
      </c>
      <c r="U34" s="4">
        <f t="shared" si="13"/>
        <v>-1.564789281874007</v>
      </c>
      <c r="V34" s="4">
        <f t="shared" si="13"/>
        <v>-1.487785840976561</v>
      </c>
      <c r="W34" s="4">
        <f t="shared" si="13"/>
        <v>-1.416954908014589</v>
      </c>
      <c r="X34" s="4">
        <f t="shared" si="13"/>
        <v>-1.3549938648191442</v>
      </c>
      <c r="Y34" s="4">
        <f t="shared" si="13"/>
        <v>-1.3065117749604531</v>
      </c>
      <c r="Z34" s="4">
        <f t="shared" si="13"/>
        <v>-1.2802902278604344</v>
      </c>
      <c r="AE34" s="4">
        <f aca="true" t="shared" si="14" ref="AE34:BB34">AE32+$E20</f>
        <v>-3.246007678357488</v>
      </c>
      <c r="AF34" s="4">
        <f t="shared" si="14"/>
        <v>-3.147950264118354</v>
      </c>
      <c r="AG34" s="4">
        <f t="shared" si="14"/>
        <v>-3.050082303870587</v>
      </c>
      <c r="AH34" s="4">
        <f t="shared" si="14"/>
        <v>-2.95242949805968</v>
      </c>
      <c r="AI34" s="4">
        <f t="shared" si="14"/>
        <v>-2.855022101266837</v>
      </c>
      <c r="AJ34" s="4">
        <f t="shared" si="14"/>
        <v>-2.7578959370174383</v>
      </c>
      <c r="AK34" s="4">
        <f t="shared" si="14"/>
        <v>-2.6610936900432693</v>
      </c>
      <c r="AL34" s="4">
        <f t="shared" si="14"/>
        <v>-2.5646665675545686</v>
      </c>
      <c r="AM34" s="4">
        <f t="shared" si="14"/>
        <v>-2.4686764571402664</v>
      </c>
      <c r="AN34" s="4">
        <f t="shared" si="14"/>
        <v>-2.3731987618055976</v>
      </c>
      <c r="AO34" s="4">
        <f t="shared" si="14"/>
        <v>-2.2783261716332537</v>
      </c>
      <c r="AP34" s="4">
        <f t="shared" si="14"/>
        <v>-2.1841737518593742</v>
      </c>
      <c r="AQ34" s="4">
        <f t="shared" si="14"/>
        <v>-2.090885914551104</v>
      </c>
      <c r="AR34" s="4">
        <f t="shared" si="14"/>
        <v>-1.998646140404667</v>
      </c>
      <c r="AS34" s="4">
        <f t="shared" si="14"/>
        <v>-1.907690809162649</v>
      </c>
      <c r="AT34" s="4">
        <f t="shared" si="14"/>
        <v>-1.81832933264528</v>
      </c>
      <c r="AU34" s="4">
        <f t="shared" si="14"/>
        <v>-1.7309742579630698</v>
      </c>
      <c r="AV34" s="4">
        <f t="shared" si="14"/>
        <v>-1.6461877250209813</v>
      </c>
      <c r="AW34" s="4">
        <f t="shared" si="14"/>
        <v>-1.5647559399775157</v>
      </c>
      <c r="AX34" s="4">
        <f t="shared" si="14"/>
        <v>-1.4878142469356659</v>
      </c>
      <c r="AY34" s="4">
        <f t="shared" si="14"/>
        <v>-1.4170697951431763</v>
      </c>
      <c r="AZ34" s="4">
        <f t="shared" si="14"/>
        <v>-1.3552289542668379</v>
      </c>
      <c r="BA34" s="4">
        <f t="shared" si="14"/>
        <v>-1.3069047787297197</v>
      </c>
      <c r="BB34" s="4">
        <f t="shared" si="14"/>
        <v>-1.2808379526303337</v>
      </c>
    </row>
    <row r="35" spans="1:54" ht="15.75">
      <c r="A35" s="3" t="s">
        <v>27</v>
      </c>
      <c r="B35" s="4">
        <f>B32+$E21</f>
        <v>-3.071997772991325</v>
      </c>
      <c r="C35" s="4">
        <f>C32+$E21</f>
        <v>-2.9739865223414323</v>
      </c>
      <c r="D35" s="4">
        <f aca="true" t="shared" si="15" ref="D35:Z35">D32+$E21</f>
        <v>-2.875928225762854</v>
      </c>
      <c r="E35" s="4">
        <f t="shared" si="15"/>
        <v>-2.7780592217544475</v>
      </c>
      <c r="F35" s="4">
        <f t="shared" si="15"/>
        <v>-2.680405174573755</v>
      </c>
      <c r="G35" s="4">
        <f t="shared" si="15"/>
        <v>-2.5829962929177173</v>
      </c>
      <c r="H35" s="4">
        <f t="shared" si="15"/>
        <v>-2.485868341683564</v>
      </c>
      <c r="I35" s="4">
        <f t="shared" si="15"/>
        <v>-2.389063930076481</v>
      </c>
      <c r="J35" s="4">
        <f t="shared" si="15"/>
        <v>-2.292634167161289</v>
      </c>
      <c r="K35" s="4">
        <f t="shared" si="15"/>
        <v>-2.1966408118032397</v>
      </c>
      <c r="L35" s="4">
        <f t="shared" si="15"/>
        <v>-2.1011590965078515</v>
      </c>
      <c r="M35" s="4">
        <f t="shared" si="15"/>
        <v>-2.0062814831456994</v>
      </c>
      <c r="N35" s="4">
        <f t="shared" si="15"/>
        <v>-1.9121227280751967</v>
      </c>
      <c r="O35" s="4">
        <f t="shared" si="15"/>
        <v>-1.818826820353458</v>
      </c>
      <c r="P35" s="4">
        <f t="shared" si="15"/>
        <v>-1.726576654139245</v>
      </c>
      <c r="Q35" s="4">
        <f t="shared" si="15"/>
        <v>-1.6356077853560498</v>
      </c>
      <c r="R35" s="4">
        <f t="shared" si="15"/>
        <v>-1.5462284535119823</v>
      </c>
      <c r="S35" s="4">
        <f t="shared" si="15"/>
        <v>-1.4588495162646096</v>
      </c>
      <c r="T35" s="4">
        <f t="shared" si="15"/>
        <v>-1.3740306520960344</v>
      </c>
      <c r="U35" s="4">
        <f t="shared" si="15"/>
        <v>-1.2925544585071274</v>
      </c>
      <c r="V35" s="4">
        <f t="shared" si="15"/>
        <v>-1.2155510176096813</v>
      </c>
      <c r="W35" s="4">
        <f t="shared" si="15"/>
        <v>-1.1447200846477092</v>
      </c>
      <c r="X35" s="4">
        <f t="shared" si="15"/>
        <v>-1.0827590414522645</v>
      </c>
      <c r="Y35" s="4">
        <f t="shared" si="15"/>
        <v>-1.0342769515935735</v>
      </c>
      <c r="Z35" s="4">
        <f t="shared" si="15"/>
        <v>-1.0080554044935548</v>
      </c>
      <c r="AE35" s="4">
        <f aca="true" t="shared" si="16" ref="AE35:BB35">AE32+$E21</f>
        <v>-2.9737728549906084</v>
      </c>
      <c r="AF35" s="4">
        <f t="shared" si="16"/>
        <v>-2.8757154407514744</v>
      </c>
      <c r="AG35" s="4">
        <f t="shared" si="16"/>
        <v>-2.7778474805037074</v>
      </c>
      <c r="AH35" s="4">
        <f t="shared" si="16"/>
        <v>-2.6801946746928005</v>
      </c>
      <c r="AI35" s="4">
        <f t="shared" si="16"/>
        <v>-2.5827872778999574</v>
      </c>
      <c r="AJ35" s="4">
        <f t="shared" si="16"/>
        <v>-2.4856611136505586</v>
      </c>
      <c r="AK35" s="4">
        <f t="shared" si="16"/>
        <v>-2.3888588666763897</v>
      </c>
      <c r="AL35" s="4">
        <f t="shared" si="16"/>
        <v>-2.292431744187689</v>
      </c>
      <c r="AM35" s="4">
        <f t="shared" si="16"/>
        <v>-2.1964416337733867</v>
      </c>
      <c r="AN35" s="4">
        <f t="shared" si="16"/>
        <v>-2.100963938438718</v>
      </c>
      <c r="AO35" s="4">
        <f t="shared" si="16"/>
        <v>-2.006091348266374</v>
      </c>
      <c r="AP35" s="4">
        <f t="shared" si="16"/>
        <v>-1.9119389284924946</v>
      </c>
      <c r="AQ35" s="4">
        <f t="shared" si="16"/>
        <v>-1.8186510911842242</v>
      </c>
      <c r="AR35" s="4">
        <f t="shared" si="16"/>
        <v>-1.7264113170377873</v>
      </c>
      <c r="AS35" s="4">
        <f t="shared" si="16"/>
        <v>-1.6354559857957693</v>
      </c>
      <c r="AT35" s="4">
        <f t="shared" si="16"/>
        <v>-1.5460945092784004</v>
      </c>
      <c r="AU35" s="4">
        <f t="shared" si="16"/>
        <v>-1.4587394345961902</v>
      </c>
      <c r="AV35" s="4">
        <f t="shared" si="16"/>
        <v>-1.3739529016541017</v>
      </c>
      <c r="AW35" s="4">
        <f t="shared" si="16"/>
        <v>-1.292521116610636</v>
      </c>
      <c r="AX35" s="4">
        <f t="shared" si="16"/>
        <v>-1.2155794235687862</v>
      </c>
      <c r="AY35" s="4">
        <f t="shared" si="16"/>
        <v>-1.1448349717762967</v>
      </c>
      <c r="AZ35" s="4">
        <f t="shared" si="16"/>
        <v>-1.0829941308999582</v>
      </c>
      <c r="BA35" s="4">
        <f t="shared" si="16"/>
        <v>-1.03466995536284</v>
      </c>
      <c r="BB35" s="4">
        <f t="shared" si="16"/>
        <v>-1.008603129263454</v>
      </c>
    </row>
    <row r="36" spans="1:54" ht="15.75">
      <c r="A36" s="3" t="s">
        <v>28</v>
      </c>
      <c r="B36" s="7">
        <f>1000*$E$10*(B27^2/2+$E$9^2/9.81/B27/$E$10^2)</f>
        <v>175494.37616961065</v>
      </c>
      <c r="C36" s="7">
        <f>1000*$E$10*(C27^2/2+$E$9^2/9.81/C27/$E$10^2)</f>
        <v>165814.58774406023</v>
      </c>
      <c r="D36" s="7">
        <f aca="true" t="shared" si="17" ref="D36:Z36">1000*$E$10*(D27^2/2+$E$9^2/9.81/D27/$E$10^2)</f>
        <v>156448.7810057764</v>
      </c>
      <c r="E36" s="7">
        <f t="shared" si="17"/>
        <v>147398.33120268708</v>
      </c>
      <c r="F36" s="7">
        <f t="shared" si="17"/>
        <v>138664.8000570155</v>
      </c>
      <c r="G36" s="7">
        <f t="shared" si="17"/>
        <v>130249.96848006865</v>
      </c>
      <c r="H36" s="7">
        <f t="shared" si="17"/>
        <v>122155.8764247984</v>
      </c>
      <c r="I36" s="7">
        <f t="shared" si="17"/>
        <v>114384.87176158324</v>
      </c>
      <c r="J36" s="7">
        <f t="shared" si="17"/>
        <v>106939.67065419436</v>
      </c>
      <c r="K36" s="7">
        <f t="shared" si="17"/>
        <v>99823.4327217125</v>
      </c>
      <c r="L36" s="7">
        <f t="shared" si="17"/>
        <v>93039.85539072152</v>
      </c>
      <c r="M36" s="7">
        <f t="shared" si="17"/>
        <v>86593.29340808695</v>
      </c>
      <c r="N36" s="7">
        <f t="shared" si="17"/>
        <v>80488.91170613749</v>
      </c>
      <c r="O36" s="7">
        <f t="shared" si="17"/>
        <v>74732.88300887588</v>
      </c>
      <c r="P36" s="7">
        <f t="shared" si="17"/>
        <v>69332.64624010031</v>
      </c>
      <c r="Q36" s="7">
        <f t="shared" si="17"/>
        <v>64297.2487395652</v>
      </c>
      <c r="R36" s="7">
        <f t="shared" si="17"/>
        <v>59637.8058103975</v>
      </c>
      <c r="S36" s="7">
        <f t="shared" si="17"/>
        <v>55368.127374664014</v>
      </c>
      <c r="T36" s="7">
        <f t="shared" si="17"/>
        <v>51505.58720528751</v>
      </c>
      <c r="U36" s="7">
        <f t="shared" si="17"/>
        <v>48072.35184013493</v>
      </c>
      <c r="V36" s="7">
        <f t="shared" si="17"/>
        <v>45097.15568014493</v>
      </c>
      <c r="W36" s="7">
        <f t="shared" si="17"/>
        <v>42617.92813455653</v>
      </c>
      <c r="X36" s="7">
        <f t="shared" si="17"/>
        <v>40685.79145060494</v>
      </c>
      <c r="Y36" s="7">
        <f t="shared" si="17"/>
        <v>39371.343017329236</v>
      </c>
      <c r="Z36" s="7">
        <f t="shared" si="17"/>
        <v>38774.90544020602</v>
      </c>
      <c r="AE36" s="7">
        <f aca="true" t="shared" si="18" ref="AE36:BB36">1000*$E$10*(C27^2/2+$E$9^2/9.81/C27/$E$10^2)</f>
        <v>165814.58774406023</v>
      </c>
      <c r="AF36" s="7">
        <f t="shared" si="18"/>
        <v>156448.7810057764</v>
      </c>
      <c r="AG36" s="7">
        <f t="shared" si="18"/>
        <v>147398.33120268708</v>
      </c>
      <c r="AH36" s="7">
        <f t="shared" si="18"/>
        <v>138664.8000570155</v>
      </c>
      <c r="AI36" s="7">
        <f t="shared" si="18"/>
        <v>130249.96848006865</v>
      </c>
      <c r="AJ36" s="7">
        <f t="shared" si="18"/>
        <v>122155.8764247984</v>
      </c>
      <c r="AK36" s="7">
        <f t="shared" si="18"/>
        <v>114384.87176158324</v>
      </c>
      <c r="AL36" s="7">
        <f t="shared" si="18"/>
        <v>106939.67065419436</v>
      </c>
      <c r="AM36" s="7">
        <f t="shared" si="18"/>
        <v>99823.4327217125</v>
      </c>
      <c r="AN36" s="7">
        <f t="shared" si="18"/>
        <v>93039.85539072152</v>
      </c>
      <c r="AO36" s="7">
        <f t="shared" si="18"/>
        <v>86593.29340808695</v>
      </c>
      <c r="AP36" s="7">
        <f t="shared" si="18"/>
        <v>80488.91170613749</v>
      </c>
      <c r="AQ36" s="7">
        <f t="shared" si="18"/>
        <v>74732.88300887588</v>
      </c>
      <c r="AR36" s="7">
        <f t="shared" si="18"/>
        <v>69332.64624010031</v>
      </c>
      <c r="AS36" s="7">
        <f t="shared" si="18"/>
        <v>64297.2487395652</v>
      </c>
      <c r="AT36" s="7">
        <f t="shared" si="18"/>
        <v>59637.8058103975</v>
      </c>
      <c r="AU36" s="7">
        <f t="shared" si="18"/>
        <v>55368.127374664014</v>
      </c>
      <c r="AV36" s="7">
        <f t="shared" si="18"/>
        <v>51505.58720528751</v>
      </c>
      <c r="AW36" s="7">
        <f t="shared" si="18"/>
        <v>48072.35184013493</v>
      </c>
      <c r="AX36" s="7">
        <f t="shared" si="18"/>
        <v>45097.15568014493</v>
      </c>
      <c r="AY36" s="7">
        <f t="shared" si="18"/>
        <v>42617.92813455653</v>
      </c>
      <c r="AZ36" s="7">
        <f t="shared" si="18"/>
        <v>40685.79145060494</v>
      </c>
      <c r="BA36" s="7">
        <f t="shared" si="18"/>
        <v>39371.343017329236</v>
      </c>
      <c r="BB36" s="7">
        <f t="shared" si="18"/>
        <v>38774.90544020602</v>
      </c>
    </row>
    <row r="39" ht="15.75">
      <c r="A39" s="9" t="s">
        <v>29</v>
      </c>
    </row>
    <row r="41" spans="1:26" ht="15.75">
      <c r="A41" s="3" t="s">
        <v>19</v>
      </c>
      <c r="B41" s="4">
        <v>0.37</v>
      </c>
      <c r="C41" s="4">
        <f aca="true" t="shared" si="19" ref="C41:O41">B41+0.02</f>
        <v>0.39</v>
      </c>
      <c r="D41" s="4">
        <f t="shared" si="19"/>
        <v>0.41000000000000003</v>
      </c>
      <c r="E41" s="4">
        <f t="shared" si="19"/>
        <v>0.43000000000000005</v>
      </c>
      <c r="F41" s="4">
        <f t="shared" si="19"/>
        <v>0.45000000000000007</v>
      </c>
      <c r="G41" s="4">
        <f t="shared" si="19"/>
        <v>0.4700000000000001</v>
      </c>
      <c r="H41" s="4">
        <f t="shared" si="19"/>
        <v>0.4900000000000001</v>
      </c>
      <c r="I41" s="4">
        <f t="shared" si="19"/>
        <v>0.5100000000000001</v>
      </c>
      <c r="J41" s="4">
        <f t="shared" si="19"/>
        <v>0.5300000000000001</v>
      </c>
      <c r="K41" s="4">
        <f t="shared" si="19"/>
        <v>0.5500000000000002</v>
      </c>
      <c r="L41" s="4">
        <f t="shared" si="19"/>
        <v>0.5700000000000002</v>
      </c>
      <c r="M41" s="4">
        <f t="shared" si="19"/>
        <v>0.5900000000000002</v>
      </c>
      <c r="N41" s="4">
        <f t="shared" si="19"/>
        <v>0.6100000000000002</v>
      </c>
      <c r="O41" s="4">
        <f t="shared" si="19"/>
        <v>0.6300000000000002</v>
      </c>
      <c r="P41" s="4">
        <v>0.65</v>
      </c>
      <c r="Q41" s="4">
        <v>0.65</v>
      </c>
      <c r="R41" s="4">
        <v>0.65</v>
      </c>
      <c r="S41" s="4"/>
      <c r="T41" s="4"/>
      <c r="U41" s="4"/>
      <c r="V41" s="4"/>
      <c r="W41" s="4"/>
      <c r="X41" s="4"/>
      <c r="Y41" s="4"/>
      <c r="Z41" s="4"/>
    </row>
    <row r="42" spans="1:25" ht="15.75">
      <c r="A42" s="3" t="s">
        <v>20</v>
      </c>
      <c r="B42" s="4">
        <f aca="true" t="shared" si="20" ref="B42:R42">B41+$E9^2/2/9.81/B41^2/$E10^2</f>
        <v>3.288862328730913</v>
      </c>
      <c r="C42" s="4">
        <f t="shared" si="20"/>
        <v>3.017168000021446</v>
      </c>
      <c r="D42" s="4">
        <f t="shared" si="20"/>
        <v>2.787110367657715</v>
      </c>
      <c r="E42" s="4">
        <f t="shared" si="20"/>
        <v>2.5911262996390585</v>
      </c>
      <c r="F42" s="4">
        <f t="shared" si="20"/>
        <v>2.4232950755716636</v>
      </c>
      <c r="G42" s="4">
        <f t="shared" si="20"/>
        <v>2.2789282607662376</v>
      </c>
      <c r="H42" s="4">
        <f t="shared" si="20"/>
        <v>2.154274272400091</v>
      </c>
      <c r="I42" s="4">
        <f t="shared" si="20"/>
        <v>2.0463023944762084</v>
      </c>
      <c r="J42" s="4">
        <f t="shared" si="20"/>
        <v>1.9525427298086928</v>
      </c>
      <c r="K42" s="4">
        <f t="shared" si="20"/>
        <v>1.8709661249694607</v>
      </c>
      <c r="L42" s="4">
        <f t="shared" si="20"/>
        <v>1.7998930526416181</v>
      </c>
      <c r="M42" s="4">
        <f t="shared" si="20"/>
        <v>1.7379237368665952</v>
      </c>
      <c r="N42" s="4">
        <f t="shared" si="20"/>
        <v>1.6838840440829395</v>
      </c>
      <c r="O42" s="4">
        <f t="shared" si="20"/>
        <v>1.636783201822277</v>
      </c>
      <c r="P42" s="4">
        <f t="shared" si="20"/>
        <v>1.5957804800077207</v>
      </c>
      <c r="Q42" s="4">
        <f t="shared" si="20"/>
        <v>1.5957804800077207</v>
      </c>
      <c r="R42" s="4">
        <f t="shared" si="20"/>
        <v>1.5957804800077207</v>
      </c>
      <c r="S42" s="4"/>
      <c r="T42" s="4"/>
      <c r="U42" s="4"/>
      <c r="V42" s="4"/>
      <c r="W42" s="4"/>
      <c r="X42" s="4"/>
      <c r="Y42" s="4"/>
    </row>
    <row r="43" spans="1:18" ht="15.75">
      <c r="A43" s="3" t="s">
        <v>21</v>
      </c>
      <c r="B43" s="5">
        <f aca="true" t="shared" si="21" ref="B43:R43">(+$E9)^2/$E10^2/$E12^2/((B41+A41)/2)^(10/3)</f>
        <v>1.3581789192465759</v>
      </c>
      <c r="C43" s="5">
        <f t="shared" si="21"/>
        <v>0.12328703969162726</v>
      </c>
      <c r="D43" s="5">
        <f t="shared" si="21"/>
        <v>0.10391129938527374</v>
      </c>
      <c r="E43" s="5">
        <f t="shared" si="21"/>
        <v>0.08831445205348293</v>
      </c>
      <c r="F43" s="5">
        <f t="shared" si="21"/>
        <v>0.0756287911005209</v>
      </c>
      <c r="G43" s="5">
        <f t="shared" si="21"/>
        <v>0.06521336962088028</v>
      </c>
      <c r="H43" s="5">
        <f t="shared" si="21"/>
        <v>0.05658812299154261</v>
      </c>
      <c r="I43" s="5">
        <f t="shared" si="21"/>
        <v>0.04938890515587898</v>
      </c>
      <c r="J43" s="5">
        <f t="shared" si="21"/>
        <v>0.0433362772696649</v>
      </c>
      <c r="K43" s="5">
        <f t="shared" si="21"/>
        <v>0.038213505612579975</v>
      </c>
      <c r="L43" s="5">
        <f t="shared" si="21"/>
        <v>0.03385083012280391</v>
      </c>
      <c r="M43" s="5">
        <f t="shared" si="21"/>
        <v>0.030114068560259527</v>
      </c>
      <c r="N43" s="5">
        <f t="shared" si="21"/>
        <v>0.026896261098767422</v>
      </c>
      <c r="O43" s="5">
        <f t="shared" si="21"/>
        <v>0.024111475160831397</v>
      </c>
      <c r="P43" s="5">
        <f t="shared" si="21"/>
        <v>0.021690163883879284</v>
      </c>
      <c r="Q43" s="5">
        <f t="shared" si="21"/>
        <v>0.020597676100118943</v>
      </c>
      <c r="R43" s="5">
        <f t="shared" si="21"/>
        <v>0.020597676100118943</v>
      </c>
    </row>
    <row r="44" spans="1:18" ht="15.75">
      <c r="A44" s="3" t="s">
        <v>22</v>
      </c>
      <c r="B44" s="6">
        <v>0</v>
      </c>
      <c r="C44" s="6">
        <f>(C42-B42)/($E11-(C43+B43)/2)</f>
        <v>0.37696946920564095</v>
      </c>
      <c r="D44" s="6">
        <f aca="true" t="shared" si="22" ref="D44:R44">(D42-C42)/($E11-(D43+C43)/2)</f>
        <v>2.4579024952697157</v>
      </c>
      <c r="E44" s="6">
        <f t="shared" si="22"/>
        <v>2.5749134580229653</v>
      </c>
      <c r="F44" s="6">
        <f t="shared" si="22"/>
        <v>2.7081948123442077</v>
      </c>
      <c r="G44" s="6">
        <f t="shared" si="22"/>
        <v>2.863223353658027</v>
      </c>
      <c r="H44" s="6">
        <f t="shared" si="22"/>
        <v>3.0477191646553368</v>
      </c>
      <c r="I44" s="6">
        <f t="shared" si="22"/>
        <v>3.2730142886286426</v>
      </c>
      <c r="J44" s="6">
        <f t="shared" si="22"/>
        <v>3.556542067916741</v>
      </c>
      <c r="K44" s="6">
        <f t="shared" si="22"/>
        <v>3.9266922318427606</v>
      </c>
      <c r="L44" s="6">
        <f t="shared" si="22"/>
        <v>4.433154200628671</v>
      </c>
      <c r="M44" s="6">
        <f t="shared" si="22"/>
        <v>5.171673504200388</v>
      </c>
      <c r="N44" s="6">
        <f t="shared" si="22"/>
        <v>6.35375020553799</v>
      </c>
      <c r="O44" s="6">
        <f t="shared" si="22"/>
        <v>8.557770853128902</v>
      </c>
      <c r="P44" s="6">
        <f t="shared" si="22"/>
        <v>14.134875161507416</v>
      </c>
      <c r="Q44" s="6">
        <v>20</v>
      </c>
      <c r="R44" s="6">
        <v>20</v>
      </c>
    </row>
    <row r="45" spans="1:18" ht="15.75">
      <c r="A45" s="3" t="s">
        <v>23</v>
      </c>
      <c r="B45" s="6">
        <v>0</v>
      </c>
      <c r="C45" s="6">
        <f>+B45+C44</f>
        <v>0.37696946920564095</v>
      </c>
      <c r="D45" s="6">
        <f aca="true" t="shared" si="23" ref="D45:R45">+C45+D44</f>
        <v>2.8348719644753566</v>
      </c>
      <c r="E45" s="6">
        <f t="shared" si="23"/>
        <v>5.409785422498322</v>
      </c>
      <c r="F45" s="6">
        <f t="shared" si="23"/>
        <v>8.11798023484253</v>
      </c>
      <c r="G45" s="6">
        <f t="shared" si="23"/>
        <v>10.981203588500557</v>
      </c>
      <c r="H45" s="6">
        <f t="shared" si="23"/>
        <v>14.028922753155895</v>
      </c>
      <c r="I45" s="6">
        <f t="shared" si="23"/>
        <v>17.301937041784537</v>
      </c>
      <c r="J45" s="6">
        <f t="shared" si="23"/>
        <v>20.85847910970128</v>
      </c>
      <c r="K45" s="6">
        <f t="shared" si="23"/>
        <v>24.78517134154404</v>
      </c>
      <c r="L45" s="6">
        <f t="shared" si="23"/>
        <v>29.21832554217271</v>
      </c>
      <c r="M45" s="6">
        <f t="shared" si="23"/>
        <v>34.3899990463731</v>
      </c>
      <c r="N45" s="6">
        <f t="shared" si="23"/>
        <v>40.74374925191109</v>
      </c>
      <c r="O45" s="6">
        <f t="shared" si="23"/>
        <v>49.30152010503999</v>
      </c>
      <c r="P45" s="6">
        <f t="shared" si="23"/>
        <v>63.43639526654741</v>
      </c>
      <c r="Q45" s="6">
        <f t="shared" si="23"/>
        <v>83.43639526654741</v>
      </c>
      <c r="R45" s="6">
        <f t="shared" si="23"/>
        <v>103.43639526654741</v>
      </c>
    </row>
    <row r="46" spans="1:18" ht="15.75">
      <c r="A46" s="3" t="s">
        <v>24</v>
      </c>
      <c r="B46" s="4">
        <v>0</v>
      </c>
      <c r="C46" s="4">
        <f aca="true" t="shared" si="24" ref="C46:R46">-C45*$E11</f>
        <v>-0.007539389384112819</v>
      </c>
      <c r="D46" s="4">
        <f t="shared" si="24"/>
        <v>-0.056697439289507136</v>
      </c>
      <c r="E46" s="4">
        <f t="shared" si="24"/>
        <v>-0.10819570844996644</v>
      </c>
      <c r="F46" s="4">
        <f t="shared" si="24"/>
        <v>-0.16235960469685062</v>
      </c>
      <c r="G46" s="4">
        <f t="shared" si="24"/>
        <v>-0.21962407177001114</v>
      </c>
      <c r="H46" s="4">
        <f t="shared" si="24"/>
        <v>-0.2805784550631179</v>
      </c>
      <c r="I46" s="4">
        <f t="shared" si="24"/>
        <v>-0.34603874083569075</v>
      </c>
      <c r="J46" s="4">
        <f t="shared" si="24"/>
        <v>-0.41716958219402556</v>
      </c>
      <c r="K46" s="4">
        <f t="shared" si="24"/>
        <v>-0.4957034268308808</v>
      </c>
      <c r="L46" s="4">
        <f t="shared" si="24"/>
        <v>-0.5843665108434543</v>
      </c>
      <c r="M46" s="4">
        <f t="shared" si="24"/>
        <v>-0.687799980927462</v>
      </c>
      <c r="N46" s="4">
        <f t="shared" si="24"/>
        <v>-0.8148749850382219</v>
      </c>
      <c r="O46" s="4">
        <f t="shared" si="24"/>
        <v>-0.9860304021007998</v>
      </c>
      <c r="P46" s="4">
        <f t="shared" si="24"/>
        <v>-1.2687279053309481</v>
      </c>
      <c r="Q46" s="4">
        <f t="shared" si="24"/>
        <v>-1.6687279053309483</v>
      </c>
      <c r="R46" s="4">
        <f t="shared" si="24"/>
        <v>-2.068727905330948</v>
      </c>
    </row>
    <row r="47" spans="1:18" ht="15.75">
      <c r="A47" s="3" t="s">
        <v>25</v>
      </c>
      <c r="B47" s="4">
        <f aca="true" t="shared" si="25" ref="B47:R47">B46+B41</f>
        <v>0.37</v>
      </c>
      <c r="C47" s="4">
        <f t="shared" si="25"/>
        <v>0.3824606106158872</v>
      </c>
      <c r="D47" s="4">
        <f t="shared" si="25"/>
        <v>0.3533025607104929</v>
      </c>
      <c r="E47" s="4">
        <f t="shared" si="25"/>
        <v>0.3218042915500336</v>
      </c>
      <c r="F47" s="4">
        <f t="shared" si="25"/>
        <v>0.28764039530314944</v>
      </c>
      <c r="G47" s="4">
        <f t="shared" si="25"/>
        <v>0.25037592822998894</v>
      </c>
      <c r="H47" s="4">
        <f t="shared" si="25"/>
        <v>0.2094215449368822</v>
      </c>
      <c r="I47" s="4">
        <f t="shared" si="25"/>
        <v>0.16396125916430937</v>
      </c>
      <c r="J47" s="4">
        <f t="shared" si="25"/>
        <v>0.11283041780597458</v>
      </c>
      <c r="K47" s="4">
        <f t="shared" si="25"/>
        <v>0.054296573169119344</v>
      </c>
      <c r="L47" s="4">
        <f t="shared" si="25"/>
        <v>-0.014366510843454083</v>
      </c>
      <c r="M47" s="4">
        <f t="shared" si="25"/>
        <v>-0.09779998092746178</v>
      </c>
      <c r="N47" s="4">
        <f t="shared" si="25"/>
        <v>-0.20487498503822166</v>
      </c>
      <c r="O47" s="4">
        <f t="shared" si="25"/>
        <v>-0.3560304021007996</v>
      </c>
      <c r="P47" s="4">
        <f t="shared" si="25"/>
        <v>-0.6187279053309481</v>
      </c>
      <c r="Q47" s="4">
        <f t="shared" si="25"/>
        <v>-1.0187279053309481</v>
      </c>
      <c r="R47" s="4">
        <f t="shared" si="25"/>
        <v>-1.418727905330948</v>
      </c>
    </row>
    <row r="48" spans="1:18" ht="15.75">
      <c r="A48" s="3" t="s">
        <v>26</v>
      </c>
      <c r="B48" s="4">
        <f aca="true" t="shared" si="26" ref="B48:R48">B46+$E20</f>
        <v>0.6557674036417954</v>
      </c>
      <c r="C48" s="4">
        <f t="shared" si="26"/>
        <v>0.6482280142576826</v>
      </c>
      <c r="D48" s="4">
        <f t="shared" si="26"/>
        <v>0.5990699643522883</v>
      </c>
      <c r="E48" s="4">
        <f t="shared" si="26"/>
        <v>0.547571695191829</v>
      </c>
      <c r="F48" s="4">
        <f t="shared" si="26"/>
        <v>0.4934077989449448</v>
      </c>
      <c r="G48" s="4">
        <f t="shared" si="26"/>
        <v>0.4361433318717843</v>
      </c>
      <c r="H48" s="4">
        <f t="shared" si="26"/>
        <v>0.3751889485786775</v>
      </c>
      <c r="I48" s="4">
        <f t="shared" si="26"/>
        <v>0.30972866280610467</v>
      </c>
      <c r="J48" s="4">
        <f t="shared" si="26"/>
        <v>0.23859782144776986</v>
      </c>
      <c r="K48" s="4">
        <f t="shared" si="26"/>
        <v>0.1600639768109146</v>
      </c>
      <c r="L48" s="4">
        <f t="shared" si="26"/>
        <v>0.07140089279834116</v>
      </c>
      <c r="M48" s="4">
        <f t="shared" si="26"/>
        <v>-0.03203257728566655</v>
      </c>
      <c r="N48" s="4">
        <f t="shared" si="26"/>
        <v>-0.15910758139642645</v>
      </c>
      <c r="O48" s="4">
        <f t="shared" si="26"/>
        <v>-0.3302629984590044</v>
      </c>
      <c r="P48" s="4">
        <f t="shared" si="26"/>
        <v>-0.6129605016891527</v>
      </c>
      <c r="Q48" s="4">
        <f t="shared" si="26"/>
        <v>-1.012960501689153</v>
      </c>
      <c r="R48" s="4">
        <f t="shared" si="26"/>
        <v>-1.4129605016891524</v>
      </c>
    </row>
    <row r="49" spans="1:18" ht="15.75">
      <c r="A49" s="3" t="s">
        <v>27</v>
      </c>
      <c r="B49" s="4">
        <f aca="true" t="shared" si="27" ref="B49:R49">B46+$E21</f>
        <v>0.9280022270086751</v>
      </c>
      <c r="C49" s="4">
        <f t="shared" si="27"/>
        <v>0.9204628376245623</v>
      </c>
      <c r="D49" s="4">
        <f t="shared" si="27"/>
        <v>0.871304787719168</v>
      </c>
      <c r="E49" s="4">
        <f t="shared" si="27"/>
        <v>0.8198065185587087</v>
      </c>
      <c r="F49" s="4">
        <f t="shared" si="27"/>
        <v>0.7656426223118245</v>
      </c>
      <c r="G49" s="4">
        <f t="shared" si="27"/>
        <v>0.7083781552386639</v>
      </c>
      <c r="H49" s="4">
        <f t="shared" si="27"/>
        <v>0.6474237719455571</v>
      </c>
      <c r="I49" s="4">
        <f t="shared" si="27"/>
        <v>0.5819634861729843</v>
      </c>
      <c r="J49" s="4">
        <f t="shared" si="27"/>
        <v>0.5108326448146495</v>
      </c>
      <c r="K49" s="4">
        <f t="shared" si="27"/>
        <v>0.43229880017779426</v>
      </c>
      <c r="L49" s="4">
        <f t="shared" si="27"/>
        <v>0.3436357161652208</v>
      </c>
      <c r="M49" s="4">
        <f t="shared" si="27"/>
        <v>0.2402022460812131</v>
      </c>
      <c r="N49" s="4">
        <f t="shared" si="27"/>
        <v>0.11312724197045321</v>
      </c>
      <c r="O49" s="4">
        <f t="shared" si="27"/>
        <v>-0.05802817509212477</v>
      </c>
      <c r="P49" s="4">
        <f t="shared" si="27"/>
        <v>-0.3407256783222731</v>
      </c>
      <c r="Q49" s="4">
        <f t="shared" si="27"/>
        <v>-0.7407256783222732</v>
      </c>
      <c r="R49" s="4">
        <f t="shared" si="27"/>
        <v>-1.1407256783222728</v>
      </c>
    </row>
    <row r="50" spans="1:18" ht="15.75">
      <c r="A50" s="3" t="s">
        <v>28</v>
      </c>
      <c r="B50" s="7">
        <f aca="true" t="shared" si="28" ref="B50:R50">1000*$E$10*(B41^2/2+$E$9^2/9.81/B41/$E$10^2)</f>
        <v>66852.24369782627</v>
      </c>
      <c r="C50" s="7">
        <f t="shared" si="28"/>
        <v>63757.23120050184</v>
      </c>
      <c r="D50" s="7">
        <f t="shared" si="28"/>
        <v>60998.41504437979</v>
      </c>
      <c r="E50" s="7">
        <f t="shared" si="28"/>
        <v>58530.55853068771</v>
      </c>
      <c r="F50" s="7">
        <f t="shared" si="28"/>
        <v>56316.46704043492</v>
      </c>
      <c r="G50" s="7">
        <f t="shared" si="28"/>
        <v>54325.2769536079</v>
      </c>
      <c r="H50" s="7">
        <f t="shared" si="28"/>
        <v>52531.16360856268</v>
      </c>
      <c r="I50" s="7">
        <f t="shared" si="28"/>
        <v>50912.35327097199</v>
      </c>
      <c r="J50" s="7">
        <f t="shared" si="28"/>
        <v>49450.35880791643</v>
      </c>
      <c r="K50" s="7">
        <f t="shared" si="28"/>
        <v>48129.3821239922</v>
      </c>
      <c r="L50" s="7">
        <f t="shared" si="28"/>
        <v>46935.842400343354</v>
      </c>
      <c r="M50" s="7">
        <f t="shared" si="28"/>
        <v>45858.00028507748</v>
      </c>
      <c r="N50" s="7">
        <f t="shared" si="28"/>
        <v>44885.65601343559</v>
      </c>
      <c r="O50" s="7">
        <f t="shared" si="28"/>
        <v>44009.90502888209</v>
      </c>
      <c r="P50" s="7">
        <f t="shared" si="28"/>
        <v>43222.9387203011</v>
      </c>
      <c r="Q50" s="7">
        <f t="shared" si="28"/>
        <v>43222.9387203011</v>
      </c>
      <c r="R50" s="7">
        <f t="shared" si="28"/>
        <v>43222.9387203011</v>
      </c>
    </row>
    <row r="51" ht="15.75">
      <c r="B51" s="4"/>
    </row>
    <row r="52" spans="2:14" ht="15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.75">
      <c r="A53" s="9" t="s">
        <v>30</v>
      </c>
    </row>
    <row r="55" spans="1:43" ht="15.75">
      <c r="A55" s="3" t="s">
        <v>23</v>
      </c>
      <c r="B55" s="6">
        <f aca="true" t="shared" si="29" ref="B55:R55">B45</f>
        <v>0</v>
      </c>
      <c r="C55" s="6">
        <f t="shared" si="29"/>
        <v>0.37696946920564095</v>
      </c>
      <c r="D55" s="6">
        <f t="shared" si="29"/>
        <v>2.8348719644753566</v>
      </c>
      <c r="E55" s="6">
        <f t="shared" si="29"/>
        <v>5.409785422498322</v>
      </c>
      <c r="F55" s="6">
        <f t="shared" si="29"/>
        <v>8.11798023484253</v>
      </c>
      <c r="G55" s="6">
        <f t="shared" si="29"/>
        <v>10.981203588500557</v>
      </c>
      <c r="H55" s="6">
        <f t="shared" si="29"/>
        <v>14.028922753155895</v>
      </c>
      <c r="I55" s="6">
        <f t="shared" si="29"/>
        <v>17.301937041784537</v>
      </c>
      <c r="J55" s="6">
        <f t="shared" si="29"/>
        <v>20.85847910970128</v>
      </c>
      <c r="K55" s="6">
        <f t="shared" si="29"/>
        <v>24.78517134154404</v>
      </c>
      <c r="L55" s="6">
        <f t="shared" si="29"/>
        <v>29.21832554217271</v>
      </c>
      <c r="M55" s="6">
        <f t="shared" si="29"/>
        <v>34.3899990463731</v>
      </c>
      <c r="N55" s="6">
        <f t="shared" si="29"/>
        <v>40.74374925191109</v>
      </c>
      <c r="O55" s="6">
        <f t="shared" si="29"/>
        <v>49.30152010503999</v>
      </c>
      <c r="P55" s="6">
        <f t="shared" si="29"/>
        <v>63.43639526654741</v>
      </c>
      <c r="Q55" s="6">
        <f t="shared" si="29"/>
        <v>83.43639526654741</v>
      </c>
      <c r="R55" s="6">
        <f t="shared" si="29"/>
        <v>103.43639526654741</v>
      </c>
      <c r="S55" s="4">
        <f>B31</f>
        <v>200</v>
      </c>
      <c r="T55" s="4">
        <f aca="true" t="shared" si="30" ref="T55:AQ55">AE31</f>
        <v>195.08875409996418</v>
      </c>
      <c r="U55" s="4">
        <f t="shared" si="30"/>
        <v>190.18588338800748</v>
      </c>
      <c r="V55" s="4">
        <f t="shared" si="30"/>
        <v>185.29248537561912</v>
      </c>
      <c r="W55" s="4">
        <f t="shared" si="30"/>
        <v>180.40984508507378</v>
      </c>
      <c r="X55" s="4">
        <f t="shared" si="30"/>
        <v>175.53947524543162</v>
      </c>
      <c r="Y55" s="4">
        <f t="shared" si="30"/>
        <v>170.68316703296168</v>
      </c>
      <c r="Z55" s="4">
        <f t="shared" si="30"/>
        <v>165.84305468425325</v>
      </c>
      <c r="AA55" s="4">
        <f t="shared" si="30"/>
        <v>161.0216985598182</v>
      </c>
      <c r="AB55" s="4">
        <f t="shared" si="30"/>
        <v>156.2221930391031</v>
      </c>
      <c r="AC55" s="4">
        <f t="shared" si="30"/>
        <v>151.44830827236964</v>
      </c>
      <c r="AD55" s="4">
        <f t="shared" si="30"/>
        <v>146.70467876375247</v>
      </c>
      <c r="AE55" s="4">
        <f t="shared" si="30"/>
        <v>141.9970577750585</v>
      </c>
      <c r="AF55" s="4">
        <f t="shared" si="30"/>
        <v>137.33266590964496</v>
      </c>
      <c r="AG55" s="4">
        <f t="shared" si="30"/>
        <v>132.72067720232312</v>
      </c>
      <c r="AH55" s="4">
        <f t="shared" si="30"/>
        <v>128.17291064022223</v>
      </c>
      <c r="AI55" s="4">
        <f t="shared" si="30"/>
        <v>123.70483681435378</v>
      </c>
      <c r="AJ55" s="4">
        <f t="shared" si="30"/>
        <v>119.33708308024327</v>
      </c>
      <c r="AK55" s="4">
        <f t="shared" si="30"/>
        <v>115.09775643313884</v>
      </c>
      <c r="AL55" s="4">
        <f t="shared" si="30"/>
        <v>111.02616718096556</v>
      </c>
      <c r="AM55" s="4">
        <f t="shared" si="30"/>
        <v>107.17908252887307</v>
      </c>
      <c r="AN55" s="4">
        <f t="shared" si="30"/>
        <v>103.64185993924859</v>
      </c>
      <c r="AO55" s="4">
        <f t="shared" si="30"/>
        <v>100.54981789543166</v>
      </c>
      <c r="AP55" s="4">
        <f t="shared" si="30"/>
        <v>98.13360911857576</v>
      </c>
      <c r="AQ55" s="4">
        <f t="shared" si="30"/>
        <v>96.83026781360645</v>
      </c>
    </row>
    <row r="56" spans="1:43" ht="15.75">
      <c r="A56" s="3" t="s">
        <v>19</v>
      </c>
      <c r="B56" s="4">
        <f aca="true" t="shared" si="31" ref="B56:P56">B41</f>
        <v>0.37</v>
      </c>
      <c r="C56" s="4">
        <f t="shared" si="31"/>
        <v>0.39</v>
      </c>
      <c r="D56" s="4">
        <f t="shared" si="31"/>
        <v>0.41000000000000003</v>
      </c>
      <c r="E56" s="4">
        <f t="shared" si="31"/>
        <v>0.43000000000000005</v>
      </c>
      <c r="F56" s="4">
        <f t="shared" si="31"/>
        <v>0.45000000000000007</v>
      </c>
      <c r="G56" s="4">
        <f t="shared" si="31"/>
        <v>0.4700000000000001</v>
      </c>
      <c r="H56" s="4">
        <f t="shared" si="31"/>
        <v>0.4900000000000001</v>
      </c>
      <c r="I56" s="4">
        <f t="shared" si="31"/>
        <v>0.5100000000000001</v>
      </c>
      <c r="J56" s="4">
        <f t="shared" si="31"/>
        <v>0.5300000000000001</v>
      </c>
      <c r="K56" s="4">
        <f t="shared" si="31"/>
        <v>0.5500000000000002</v>
      </c>
      <c r="L56" s="4">
        <f t="shared" si="31"/>
        <v>0.5700000000000002</v>
      </c>
      <c r="M56" s="4">
        <f t="shared" si="31"/>
        <v>0.5900000000000002</v>
      </c>
      <c r="N56" s="4">
        <f t="shared" si="31"/>
        <v>0.6100000000000002</v>
      </c>
      <c r="O56" s="4">
        <f t="shared" si="31"/>
        <v>0.6300000000000002</v>
      </c>
      <c r="P56" s="4">
        <f t="shared" si="31"/>
        <v>0.65</v>
      </c>
      <c r="Q56" s="4">
        <v>0.65</v>
      </c>
      <c r="R56" s="4">
        <f>R41</f>
        <v>0.65</v>
      </c>
      <c r="S56" s="4">
        <f aca="true" t="shared" si="32" ref="S56:AQ56">B27</f>
        <v>3.35</v>
      </c>
      <c r="T56" s="4">
        <f t="shared" si="32"/>
        <v>3.25</v>
      </c>
      <c r="U56" s="4">
        <f t="shared" si="32"/>
        <v>3.15</v>
      </c>
      <c r="V56" s="4">
        <f t="shared" si="32"/>
        <v>3.05</v>
      </c>
      <c r="W56" s="4">
        <f t="shared" si="32"/>
        <v>2.9499999999999997</v>
      </c>
      <c r="X56" s="4">
        <f t="shared" si="32"/>
        <v>2.8499999999999996</v>
      </c>
      <c r="Y56" s="4">
        <f t="shared" si="32"/>
        <v>2.7499999999999996</v>
      </c>
      <c r="Z56" s="4">
        <f t="shared" si="32"/>
        <v>2.6499999999999995</v>
      </c>
      <c r="AA56" s="4">
        <f t="shared" si="32"/>
        <v>2.5499999999999994</v>
      </c>
      <c r="AB56" s="4">
        <f t="shared" si="32"/>
        <v>2.4499999999999993</v>
      </c>
      <c r="AC56" s="4">
        <f t="shared" si="32"/>
        <v>2.349999999999999</v>
      </c>
      <c r="AD56" s="4">
        <f t="shared" si="32"/>
        <v>2.249999999999999</v>
      </c>
      <c r="AE56" s="4">
        <f t="shared" si="32"/>
        <v>2.149999999999999</v>
      </c>
      <c r="AF56" s="4">
        <f t="shared" si="32"/>
        <v>2.049999999999999</v>
      </c>
      <c r="AG56" s="4">
        <f t="shared" si="32"/>
        <v>1.9499999999999988</v>
      </c>
      <c r="AH56" s="4">
        <f t="shared" si="32"/>
        <v>1.8499999999999988</v>
      </c>
      <c r="AI56" s="4">
        <f t="shared" si="32"/>
        <v>1.7499999999999987</v>
      </c>
      <c r="AJ56" s="4">
        <f t="shared" si="32"/>
        <v>1.6499999999999986</v>
      </c>
      <c r="AK56" s="4">
        <f t="shared" si="32"/>
        <v>1.5499999999999985</v>
      </c>
      <c r="AL56" s="4">
        <f t="shared" si="32"/>
        <v>1.4499999999999984</v>
      </c>
      <c r="AM56" s="4">
        <f t="shared" si="32"/>
        <v>1.3499999999999983</v>
      </c>
      <c r="AN56" s="4">
        <f t="shared" si="32"/>
        <v>1.2499999999999982</v>
      </c>
      <c r="AO56" s="4">
        <f t="shared" si="32"/>
        <v>1.1499999999999981</v>
      </c>
      <c r="AP56" s="4">
        <f t="shared" si="32"/>
        <v>1.049999999999998</v>
      </c>
      <c r="AQ56" s="4">
        <f t="shared" si="32"/>
        <v>0.9499999999999981</v>
      </c>
    </row>
    <row r="57" spans="1:43" ht="15.75">
      <c r="A57" s="3" t="s">
        <v>24</v>
      </c>
      <c r="B57" s="2">
        <v>0</v>
      </c>
      <c r="C57" s="2">
        <f aca="true" t="shared" si="33" ref="C57:AQ57">$B$57-$E$11*C55</f>
        <v>-0.007539389384112819</v>
      </c>
      <c r="D57" s="2">
        <f t="shared" si="33"/>
        <v>-0.056697439289507136</v>
      </c>
      <c r="E57" s="2">
        <f t="shared" si="33"/>
        <v>-0.10819570844996644</v>
      </c>
      <c r="F57" s="2">
        <f t="shared" si="33"/>
        <v>-0.16235960469685062</v>
      </c>
      <c r="G57" s="2">
        <f t="shared" si="33"/>
        <v>-0.21962407177001114</v>
      </c>
      <c r="H57" s="2">
        <f t="shared" si="33"/>
        <v>-0.2805784550631179</v>
      </c>
      <c r="I57" s="2">
        <f t="shared" si="33"/>
        <v>-0.34603874083569075</v>
      </c>
      <c r="J57" s="2">
        <f t="shared" si="33"/>
        <v>-0.41716958219402556</v>
      </c>
      <c r="K57" s="2">
        <f t="shared" si="33"/>
        <v>-0.4957034268308808</v>
      </c>
      <c r="L57" s="2">
        <f t="shared" si="33"/>
        <v>-0.5843665108434543</v>
      </c>
      <c r="M57" s="2">
        <f t="shared" si="33"/>
        <v>-0.687799980927462</v>
      </c>
      <c r="N57" s="2">
        <f t="shared" si="33"/>
        <v>-0.8148749850382219</v>
      </c>
      <c r="O57" s="2">
        <f t="shared" si="33"/>
        <v>-0.9860304021007998</v>
      </c>
      <c r="P57" s="2">
        <f t="shared" si="33"/>
        <v>-1.2687279053309481</v>
      </c>
      <c r="Q57" s="2">
        <f t="shared" si="33"/>
        <v>-1.6687279053309483</v>
      </c>
      <c r="R57" s="2">
        <f t="shared" si="33"/>
        <v>-2.068727905330948</v>
      </c>
      <c r="S57" s="2">
        <f t="shared" si="33"/>
        <v>-4</v>
      </c>
      <c r="T57" s="2">
        <f t="shared" si="33"/>
        <v>-3.9017750819992836</v>
      </c>
      <c r="U57" s="2">
        <f t="shared" si="33"/>
        <v>-3.8037176677601496</v>
      </c>
      <c r="V57" s="2">
        <f t="shared" si="33"/>
        <v>-3.7058497075123826</v>
      </c>
      <c r="W57" s="2">
        <f t="shared" si="33"/>
        <v>-3.6081969017014757</v>
      </c>
      <c r="X57" s="2">
        <f t="shared" si="33"/>
        <v>-3.5107895049086326</v>
      </c>
      <c r="Y57" s="2">
        <f t="shared" si="33"/>
        <v>-3.413663340659234</v>
      </c>
      <c r="Z57" s="2">
        <f t="shared" si="33"/>
        <v>-3.316861093685065</v>
      </c>
      <c r="AA57" s="2">
        <f t="shared" si="33"/>
        <v>-3.220433971196364</v>
      </c>
      <c r="AB57" s="2">
        <f t="shared" si="33"/>
        <v>-3.124443860782062</v>
      </c>
      <c r="AC57" s="2">
        <f t="shared" si="33"/>
        <v>-3.028966165447393</v>
      </c>
      <c r="AD57" s="2">
        <f t="shared" si="33"/>
        <v>-2.934093575275049</v>
      </c>
      <c r="AE57" s="2">
        <f t="shared" si="33"/>
        <v>-2.8399411555011698</v>
      </c>
      <c r="AF57" s="2">
        <f t="shared" si="33"/>
        <v>-2.7466533181928994</v>
      </c>
      <c r="AG57" s="2">
        <f t="shared" si="33"/>
        <v>-2.6544135440464625</v>
      </c>
      <c r="AH57" s="2">
        <f t="shared" si="33"/>
        <v>-2.5634582128044445</v>
      </c>
      <c r="AI57" s="2">
        <f t="shared" si="33"/>
        <v>-2.4740967362870756</v>
      </c>
      <c r="AJ57" s="2">
        <f t="shared" si="33"/>
        <v>-2.3867416616048653</v>
      </c>
      <c r="AK57" s="2">
        <f t="shared" si="33"/>
        <v>-2.301955128662777</v>
      </c>
      <c r="AL57" s="2">
        <f t="shared" si="33"/>
        <v>-2.2205233436193113</v>
      </c>
      <c r="AM57" s="2">
        <f t="shared" si="33"/>
        <v>-2.1435816505774614</v>
      </c>
      <c r="AN57" s="2">
        <f t="shared" si="33"/>
        <v>-2.072837198784972</v>
      </c>
      <c r="AO57" s="2">
        <f t="shared" si="33"/>
        <v>-2.0109963579086334</v>
      </c>
      <c r="AP57" s="2">
        <f t="shared" si="33"/>
        <v>-1.9626721823715152</v>
      </c>
      <c r="AQ57" s="2">
        <f t="shared" si="33"/>
        <v>-1.936605356272129</v>
      </c>
    </row>
    <row r="58" spans="1:43" ht="15.75">
      <c r="A58" s="3" t="s">
        <v>25</v>
      </c>
      <c r="B58" s="2">
        <f aca="true" t="shared" si="34" ref="B58:AQ58">B56+B57</f>
        <v>0.37</v>
      </c>
      <c r="C58" s="2">
        <f t="shared" si="34"/>
        <v>0.3824606106158872</v>
      </c>
      <c r="D58" s="2">
        <f t="shared" si="34"/>
        <v>0.3533025607104929</v>
      </c>
      <c r="E58" s="2">
        <f t="shared" si="34"/>
        <v>0.3218042915500336</v>
      </c>
      <c r="F58" s="2">
        <f t="shared" si="34"/>
        <v>0.28764039530314944</v>
      </c>
      <c r="G58" s="2">
        <f t="shared" si="34"/>
        <v>0.25037592822998894</v>
      </c>
      <c r="H58" s="2">
        <f t="shared" si="34"/>
        <v>0.2094215449368822</v>
      </c>
      <c r="I58" s="2">
        <f t="shared" si="34"/>
        <v>0.16396125916430937</v>
      </c>
      <c r="J58" s="2">
        <f t="shared" si="34"/>
        <v>0.11283041780597458</v>
      </c>
      <c r="K58" s="2">
        <f t="shared" si="34"/>
        <v>0.054296573169119344</v>
      </c>
      <c r="L58" s="2">
        <f t="shared" si="34"/>
        <v>-0.014366510843454083</v>
      </c>
      <c r="M58" s="2">
        <f t="shared" si="34"/>
        <v>-0.09779998092746178</v>
      </c>
      <c r="N58" s="2">
        <f t="shared" si="34"/>
        <v>-0.20487498503822166</v>
      </c>
      <c r="O58" s="2">
        <f t="shared" si="34"/>
        <v>-0.3560304021007996</v>
      </c>
      <c r="P58" s="2">
        <f t="shared" si="34"/>
        <v>-0.6187279053309481</v>
      </c>
      <c r="Q58" s="2">
        <f t="shared" si="34"/>
        <v>-1.0187279053309481</v>
      </c>
      <c r="R58" s="2">
        <f t="shared" si="34"/>
        <v>-1.418727905330948</v>
      </c>
      <c r="S58" s="2">
        <f t="shared" si="34"/>
        <v>-0.6499999999999999</v>
      </c>
      <c r="T58" s="2">
        <f t="shared" si="34"/>
        <v>-0.6517750819992836</v>
      </c>
      <c r="U58" s="2">
        <f t="shared" si="34"/>
        <v>-0.6537176677601497</v>
      </c>
      <c r="V58" s="2">
        <f t="shared" si="34"/>
        <v>-0.6558497075123828</v>
      </c>
      <c r="W58" s="2">
        <f t="shared" si="34"/>
        <v>-0.6581969017014759</v>
      </c>
      <c r="X58" s="2">
        <f t="shared" si="34"/>
        <v>-0.660789504908633</v>
      </c>
      <c r="Y58" s="2">
        <f t="shared" si="34"/>
        <v>-0.6636633406592343</v>
      </c>
      <c r="Z58" s="2">
        <f t="shared" si="34"/>
        <v>-0.6668610936850654</v>
      </c>
      <c r="AA58" s="2">
        <f t="shared" si="34"/>
        <v>-0.6704339711963647</v>
      </c>
      <c r="AB58" s="2">
        <f t="shared" si="34"/>
        <v>-0.6744438607820626</v>
      </c>
      <c r="AC58" s="2">
        <f t="shared" si="34"/>
        <v>-0.678966165447394</v>
      </c>
      <c r="AD58" s="2">
        <f t="shared" si="34"/>
        <v>-0.6840935752750501</v>
      </c>
      <c r="AE58" s="2">
        <f t="shared" si="34"/>
        <v>-0.6899411555011707</v>
      </c>
      <c r="AF58" s="2">
        <f t="shared" si="34"/>
        <v>-0.6966533181929004</v>
      </c>
      <c r="AG58" s="2">
        <f t="shared" si="34"/>
        <v>-0.7044135440464636</v>
      </c>
      <c r="AH58" s="2">
        <f t="shared" si="34"/>
        <v>-0.7134582128044458</v>
      </c>
      <c r="AI58" s="2">
        <f t="shared" si="34"/>
        <v>-0.7240967362870769</v>
      </c>
      <c r="AJ58" s="2">
        <f t="shared" si="34"/>
        <v>-0.7367416616048668</v>
      </c>
      <c r="AK58" s="2">
        <f t="shared" si="34"/>
        <v>-0.7519551286627784</v>
      </c>
      <c r="AL58" s="2">
        <f t="shared" si="34"/>
        <v>-0.7705233436193129</v>
      </c>
      <c r="AM58" s="2">
        <f t="shared" si="34"/>
        <v>-0.7935816505774631</v>
      </c>
      <c r="AN58" s="2">
        <f t="shared" si="34"/>
        <v>-0.8228371987849736</v>
      </c>
      <c r="AO58" s="2">
        <f t="shared" si="34"/>
        <v>-0.8609963579086353</v>
      </c>
      <c r="AP58" s="2">
        <f t="shared" si="34"/>
        <v>-0.9126721823715171</v>
      </c>
      <c r="AQ58" s="2">
        <f t="shared" si="34"/>
        <v>-0.986605356272131</v>
      </c>
    </row>
    <row r="59" spans="1:43" ht="15.75">
      <c r="A59" s="3" t="s">
        <v>27</v>
      </c>
      <c r="B59" s="2">
        <f aca="true" t="shared" si="35" ref="B59:AQ59">B57+$E$21</f>
        <v>0.9280022270086751</v>
      </c>
      <c r="C59" s="2">
        <f t="shared" si="35"/>
        <v>0.9204628376245623</v>
      </c>
      <c r="D59" s="2">
        <f t="shared" si="35"/>
        <v>0.871304787719168</v>
      </c>
      <c r="E59" s="2">
        <f t="shared" si="35"/>
        <v>0.8198065185587087</v>
      </c>
      <c r="F59" s="2">
        <f t="shared" si="35"/>
        <v>0.7656426223118245</v>
      </c>
      <c r="G59" s="2">
        <f t="shared" si="35"/>
        <v>0.7083781552386639</v>
      </c>
      <c r="H59" s="2">
        <f t="shared" si="35"/>
        <v>0.6474237719455571</v>
      </c>
      <c r="I59" s="2">
        <f t="shared" si="35"/>
        <v>0.5819634861729843</v>
      </c>
      <c r="J59" s="2">
        <f t="shared" si="35"/>
        <v>0.5108326448146495</v>
      </c>
      <c r="K59" s="2">
        <f t="shared" si="35"/>
        <v>0.43229880017779426</v>
      </c>
      <c r="L59" s="2">
        <f t="shared" si="35"/>
        <v>0.3436357161652208</v>
      </c>
      <c r="M59" s="2">
        <f t="shared" si="35"/>
        <v>0.2402022460812131</v>
      </c>
      <c r="N59" s="2">
        <f t="shared" si="35"/>
        <v>0.11312724197045321</v>
      </c>
      <c r="O59" s="2">
        <f t="shared" si="35"/>
        <v>-0.05802817509212477</v>
      </c>
      <c r="P59" s="2">
        <f t="shared" si="35"/>
        <v>-0.3407256783222731</v>
      </c>
      <c r="Q59" s="2">
        <f t="shared" si="35"/>
        <v>-0.7407256783222732</v>
      </c>
      <c r="R59" s="2">
        <f t="shared" si="35"/>
        <v>-1.1407256783222728</v>
      </c>
      <c r="S59" s="2">
        <f t="shared" si="35"/>
        <v>-3.071997772991325</v>
      </c>
      <c r="T59" s="2">
        <f t="shared" si="35"/>
        <v>-2.9737728549906084</v>
      </c>
      <c r="U59" s="2">
        <f t="shared" si="35"/>
        <v>-2.8757154407514744</v>
      </c>
      <c r="V59" s="2">
        <f t="shared" si="35"/>
        <v>-2.7778474805037074</v>
      </c>
      <c r="W59" s="2">
        <f t="shared" si="35"/>
        <v>-2.6801946746928005</v>
      </c>
      <c r="X59" s="2">
        <f t="shared" si="35"/>
        <v>-2.5827872778999574</v>
      </c>
      <c r="Y59" s="2">
        <f t="shared" si="35"/>
        <v>-2.4856611136505586</v>
      </c>
      <c r="Z59" s="2">
        <f t="shared" si="35"/>
        <v>-2.3888588666763897</v>
      </c>
      <c r="AA59" s="2">
        <f t="shared" si="35"/>
        <v>-2.292431744187689</v>
      </c>
      <c r="AB59" s="2">
        <f t="shared" si="35"/>
        <v>-2.1964416337733867</v>
      </c>
      <c r="AC59" s="2">
        <f t="shared" si="35"/>
        <v>-2.100963938438718</v>
      </c>
      <c r="AD59" s="2">
        <f t="shared" si="35"/>
        <v>-2.006091348266374</v>
      </c>
      <c r="AE59" s="2">
        <f t="shared" si="35"/>
        <v>-1.9119389284924946</v>
      </c>
      <c r="AF59" s="2">
        <f t="shared" si="35"/>
        <v>-1.8186510911842242</v>
      </c>
      <c r="AG59" s="2">
        <f t="shared" si="35"/>
        <v>-1.7264113170377873</v>
      </c>
      <c r="AH59" s="2">
        <f t="shared" si="35"/>
        <v>-1.6354559857957693</v>
      </c>
      <c r="AI59" s="2">
        <f t="shared" si="35"/>
        <v>-1.5460945092784004</v>
      </c>
      <c r="AJ59" s="2">
        <f t="shared" si="35"/>
        <v>-1.4587394345961902</v>
      </c>
      <c r="AK59" s="2">
        <f t="shared" si="35"/>
        <v>-1.3739529016541017</v>
      </c>
      <c r="AL59" s="2">
        <f t="shared" si="35"/>
        <v>-1.292521116610636</v>
      </c>
      <c r="AM59" s="2">
        <f t="shared" si="35"/>
        <v>-1.2155794235687862</v>
      </c>
      <c r="AN59" s="2">
        <f t="shared" si="35"/>
        <v>-1.1448349717762967</v>
      </c>
      <c r="AO59" s="2">
        <f t="shared" si="35"/>
        <v>-1.0829941308999582</v>
      </c>
      <c r="AP59" s="2">
        <f t="shared" si="35"/>
        <v>-1.03466995536284</v>
      </c>
      <c r="AQ59" s="2">
        <f t="shared" si="35"/>
        <v>-1.008603129263454</v>
      </c>
    </row>
    <row r="60" spans="1:43" ht="15.75">
      <c r="A60" s="3" t="s">
        <v>26</v>
      </c>
      <c r="B60" s="2">
        <f aca="true" t="shared" si="36" ref="B60:AQ60">B57+$E$20</f>
        <v>0.6557674036417954</v>
      </c>
      <c r="C60" s="2">
        <f t="shared" si="36"/>
        <v>0.6482280142576826</v>
      </c>
      <c r="D60" s="2">
        <f t="shared" si="36"/>
        <v>0.5990699643522883</v>
      </c>
      <c r="E60" s="2">
        <f t="shared" si="36"/>
        <v>0.547571695191829</v>
      </c>
      <c r="F60" s="2">
        <f t="shared" si="36"/>
        <v>0.4934077989449448</v>
      </c>
      <c r="G60" s="2">
        <f t="shared" si="36"/>
        <v>0.4361433318717843</v>
      </c>
      <c r="H60" s="2">
        <f t="shared" si="36"/>
        <v>0.3751889485786775</v>
      </c>
      <c r="I60" s="2">
        <f t="shared" si="36"/>
        <v>0.30972866280610467</v>
      </c>
      <c r="J60" s="2">
        <f t="shared" si="36"/>
        <v>0.23859782144776986</v>
      </c>
      <c r="K60" s="2">
        <f t="shared" si="36"/>
        <v>0.1600639768109146</v>
      </c>
      <c r="L60" s="2">
        <f t="shared" si="36"/>
        <v>0.07140089279834116</v>
      </c>
      <c r="M60" s="2">
        <f t="shared" si="36"/>
        <v>-0.03203257728566655</v>
      </c>
      <c r="N60" s="2">
        <f t="shared" si="36"/>
        <v>-0.15910758139642645</v>
      </c>
      <c r="O60" s="2">
        <f t="shared" si="36"/>
        <v>-0.3302629984590044</v>
      </c>
      <c r="P60" s="2">
        <f t="shared" si="36"/>
        <v>-0.6129605016891527</v>
      </c>
      <c r="Q60" s="2">
        <f t="shared" si="36"/>
        <v>-1.012960501689153</v>
      </c>
      <c r="R60" s="2">
        <f t="shared" si="36"/>
        <v>-1.4129605016891524</v>
      </c>
      <c r="S60" s="2">
        <f t="shared" si="36"/>
        <v>-3.3442325963582045</v>
      </c>
      <c r="T60" s="2">
        <f t="shared" si="36"/>
        <v>-3.246007678357488</v>
      </c>
      <c r="U60" s="2">
        <f t="shared" si="36"/>
        <v>-3.147950264118354</v>
      </c>
      <c r="V60" s="2">
        <f t="shared" si="36"/>
        <v>-3.050082303870587</v>
      </c>
      <c r="W60" s="2">
        <f t="shared" si="36"/>
        <v>-2.95242949805968</v>
      </c>
      <c r="X60" s="2">
        <f t="shared" si="36"/>
        <v>-2.855022101266837</v>
      </c>
      <c r="Y60" s="2">
        <f t="shared" si="36"/>
        <v>-2.7578959370174383</v>
      </c>
      <c r="Z60" s="2">
        <f t="shared" si="36"/>
        <v>-2.6610936900432693</v>
      </c>
      <c r="AA60" s="2">
        <f t="shared" si="36"/>
        <v>-2.5646665675545686</v>
      </c>
      <c r="AB60" s="2">
        <f t="shared" si="36"/>
        <v>-2.4686764571402664</v>
      </c>
      <c r="AC60" s="2">
        <f t="shared" si="36"/>
        <v>-2.3731987618055976</v>
      </c>
      <c r="AD60" s="2">
        <f t="shared" si="36"/>
        <v>-2.2783261716332537</v>
      </c>
      <c r="AE60" s="2">
        <f t="shared" si="36"/>
        <v>-2.1841737518593742</v>
      </c>
      <c r="AF60" s="2">
        <f t="shared" si="36"/>
        <v>-2.090885914551104</v>
      </c>
      <c r="AG60" s="2">
        <f t="shared" si="36"/>
        <v>-1.998646140404667</v>
      </c>
      <c r="AH60" s="2">
        <f t="shared" si="36"/>
        <v>-1.907690809162649</v>
      </c>
      <c r="AI60" s="2">
        <f t="shared" si="36"/>
        <v>-1.81832933264528</v>
      </c>
      <c r="AJ60" s="2">
        <f t="shared" si="36"/>
        <v>-1.7309742579630698</v>
      </c>
      <c r="AK60" s="2">
        <f t="shared" si="36"/>
        <v>-1.6461877250209813</v>
      </c>
      <c r="AL60" s="2">
        <f t="shared" si="36"/>
        <v>-1.5647559399775157</v>
      </c>
      <c r="AM60" s="2">
        <f t="shared" si="36"/>
        <v>-1.4878142469356659</v>
      </c>
      <c r="AN60" s="2">
        <f t="shared" si="36"/>
        <v>-1.4170697951431763</v>
      </c>
      <c r="AO60" s="2">
        <f t="shared" si="36"/>
        <v>-1.3552289542668379</v>
      </c>
      <c r="AP60" s="2">
        <f t="shared" si="36"/>
        <v>-1.3069047787297197</v>
      </c>
      <c r="AQ60" s="2">
        <f t="shared" si="36"/>
        <v>-1.2808379526303337</v>
      </c>
    </row>
    <row r="61" spans="1:43" ht="15.75">
      <c r="A61" s="3" t="s">
        <v>31</v>
      </c>
      <c r="B61" s="7">
        <f aca="true" t="shared" si="37" ref="B61:R61">B50</f>
        <v>66852.24369782627</v>
      </c>
      <c r="C61" s="7">
        <f t="shared" si="37"/>
        <v>63757.23120050184</v>
      </c>
      <c r="D61" s="7">
        <f t="shared" si="37"/>
        <v>60998.41504437979</v>
      </c>
      <c r="E61" s="7">
        <f t="shared" si="37"/>
        <v>58530.55853068771</v>
      </c>
      <c r="F61" s="7">
        <f t="shared" si="37"/>
        <v>56316.46704043492</v>
      </c>
      <c r="G61" s="7">
        <f t="shared" si="37"/>
        <v>54325.2769536079</v>
      </c>
      <c r="H61" s="7">
        <f t="shared" si="37"/>
        <v>52531.16360856268</v>
      </c>
      <c r="I61" s="7">
        <f t="shared" si="37"/>
        <v>50912.35327097199</v>
      </c>
      <c r="J61" s="7">
        <f t="shared" si="37"/>
        <v>49450.35880791643</v>
      </c>
      <c r="K61" s="7">
        <f t="shared" si="37"/>
        <v>48129.3821239922</v>
      </c>
      <c r="L61" s="7">
        <f t="shared" si="37"/>
        <v>46935.842400343354</v>
      </c>
      <c r="M61" s="7">
        <f t="shared" si="37"/>
        <v>45858.00028507748</v>
      </c>
      <c r="N61" s="7">
        <f t="shared" si="37"/>
        <v>44885.65601343559</v>
      </c>
      <c r="O61" s="7">
        <f t="shared" si="37"/>
        <v>44009.90502888209</v>
      </c>
      <c r="P61" s="7">
        <f t="shared" si="37"/>
        <v>43222.9387203011</v>
      </c>
      <c r="Q61" s="7">
        <f t="shared" si="37"/>
        <v>43222.9387203011</v>
      </c>
      <c r="R61" s="7">
        <f t="shared" si="37"/>
        <v>43222.9387203011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5.75">
      <c r="A62" s="3" t="s">
        <v>32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f>B36</f>
        <v>175494.37616961065</v>
      </c>
      <c r="T62" s="7">
        <f aca="true" t="shared" si="38" ref="T62:AQ62">AE36</f>
        <v>165814.58774406023</v>
      </c>
      <c r="U62" s="7">
        <f t="shared" si="38"/>
        <v>156448.7810057764</v>
      </c>
      <c r="V62" s="7">
        <f t="shared" si="38"/>
        <v>147398.33120268708</v>
      </c>
      <c r="W62" s="7">
        <f t="shared" si="38"/>
        <v>138664.8000570155</v>
      </c>
      <c r="X62" s="7">
        <f t="shared" si="38"/>
        <v>130249.96848006865</v>
      </c>
      <c r="Y62" s="7">
        <f t="shared" si="38"/>
        <v>122155.8764247984</v>
      </c>
      <c r="Z62" s="7">
        <f t="shared" si="38"/>
        <v>114384.87176158324</v>
      </c>
      <c r="AA62" s="7">
        <f t="shared" si="38"/>
        <v>106939.67065419436</v>
      </c>
      <c r="AB62" s="7">
        <f t="shared" si="38"/>
        <v>99823.4327217125</v>
      </c>
      <c r="AC62" s="7">
        <f t="shared" si="38"/>
        <v>93039.85539072152</v>
      </c>
      <c r="AD62" s="7">
        <f t="shared" si="38"/>
        <v>86593.29340808695</v>
      </c>
      <c r="AE62" s="7">
        <f t="shared" si="38"/>
        <v>80488.91170613749</v>
      </c>
      <c r="AF62" s="7">
        <f t="shared" si="38"/>
        <v>74732.88300887588</v>
      </c>
      <c r="AG62" s="7">
        <f t="shared" si="38"/>
        <v>69332.64624010031</v>
      </c>
      <c r="AH62" s="7">
        <f t="shared" si="38"/>
        <v>64297.2487395652</v>
      </c>
      <c r="AI62" s="7">
        <f t="shared" si="38"/>
        <v>59637.8058103975</v>
      </c>
      <c r="AJ62" s="7">
        <f t="shared" si="38"/>
        <v>55368.127374664014</v>
      </c>
      <c r="AK62" s="7">
        <f t="shared" si="38"/>
        <v>51505.58720528751</v>
      </c>
      <c r="AL62" s="7">
        <f t="shared" si="38"/>
        <v>48072.35184013493</v>
      </c>
      <c r="AM62" s="7">
        <f t="shared" si="38"/>
        <v>45097.15568014493</v>
      </c>
      <c r="AN62" s="7">
        <f t="shared" si="38"/>
        <v>42617.92813455653</v>
      </c>
      <c r="AO62" s="7">
        <f t="shared" si="38"/>
        <v>40685.79145060494</v>
      </c>
      <c r="AP62" s="7">
        <f t="shared" si="38"/>
        <v>39371.343017329236</v>
      </c>
      <c r="AQ62" s="7">
        <f t="shared" si="38"/>
        <v>38774.90544020602</v>
      </c>
    </row>
    <row r="75" spans="2:9" ht="15.75">
      <c r="B75" s="4"/>
      <c r="C75" s="4"/>
      <c r="D75" s="4"/>
      <c r="E75" s="4"/>
      <c r="F75" s="4"/>
      <c r="G75" s="4"/>
      <c r="H75" s="4"/>
      <c r="I75" s="4"/>
    </row>
    <row r="76" spans="2:9" ht="15.75">
      <c r="B76" s="4"/>
      <c r="C76" s="4"/>
      <c r="D76" s="4"/>
      <c r="E76" s="4"/>
      <c r="F76" s="4"/>
      <c r="G76" s="4"/>
      <c r="H76" s="4"/>
      <c r="I76" s="4"/>
    </row>
    <row r="77" spans="2:9" ht="15.75">
      <c r="B77" s="4"/>
      <c r="C77" s="5"/>
      <c r="D77" s="5"/>
      <c r="E77" s="5"/>
      <c r="F77" s="5"/>
      <c r="G77" s="5"/>
      <c r="H77" s="5"/>
      <c r="I77" s="5"/>
    </row>
    <row r="78" spans="2:9" ht="15.75">
      <c r="B78" s="6"/>
      <c r="C78" s="6"/>
      <c r="D78" s="6"/>
      <c r="E78" s="6"/>
      <c r="F78" s="6"/>
      <c r="G78" s="6"/>
      <c r="H78" s="6"/>
      <c r="I78" s="6"/>
    </row>
    <row r="79" spans="2:9" ht="15.75">
      <c r="B79" s="6"/>
      <c r="C79" s="6"/>
      <c r="D79" s="6"/>
      <c r="E79" s="6"/>
      <c r="F79" s="6"/>
      <c r="G79" s="6"/>
      <c r="H79" s="6"/>
      <c r="I79" s="6"/>
    </row>
    <row r="80" spans="2:9" ht="15.75">
      <c r="B80" s="4"/>
      <c r="C80" s="4"/>
      <c r="D80" s="4"/>
      <c r="E80" s="4"/>
      <c r="F80" s="4"/>
      <c r="G80" s="4"/>
      <c r="H80" s="4"/>
      <c r="I80" s="4"/>
    </row>
    <row r="81" spans="2:9" ht="15.75">
      <c r="B81" s="4"/>
      <c r="C81" s="4"/>
      <c r="D81" s="4"/>
      <c r="E81" s="4"/>
      <c r="F81" s="4"/>
      <c r="G81" s="4"/>
      <c r="H81" s="4"/>
      <c r="I81" s="4"/>
    </row>
    <row r="82" spans="2:9" ht="15.75">
      <c r="B82" s="4"/>
      <c r="C82" s="4"/>
      <c r="D82" s="4"/>
      <c r="E82" s="4"/>
      <c r="F82" s="4"/>
      <c r="G82" s="4"/>
      <c r="H82" s="4"/>
      <c r="I82" s="4"/>
    </row>
    <row r="83" spans="2:9" ht="15.75">
      <c r="B83" s="4"/>
      <c r="C83" s="4"/>
      <c r="D83" s="4"/>
      <c r="E83" s="4"/>
      <c r="F83" s="4"/>
      <c r="G83" s="4"/>
      <c r="H83" s="4"/>
      <c r="I83" s="4"/>
    </row>
    <row r="90" spans="2:14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5.7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5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7" spans="2:14" ht="15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5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5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5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&amp;C&amp;N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sturno</cp:lastModifiedBy>
  <dcterms:created xsi:type="dcterms:W3CDTF">2009-11-09T22:25:22Z</dcterms:created>
  <dcterms:modified xsi:type="dcterms:W3CDTF">2014-11-16T18:42:34Z</dcterms:modified>
  <cp:category/>
  <cp:version/>
  <cp:contentType/>
  <cp:contentStatus/>
</cp:coreProperties>
</file>